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ARQUIVO-HC\EXCEL\IMPOSTO\ATUAIS\"/>
    </mc:Choice>
  </mc:AlternateContent>
  <bookViews>
    <workbookView xWindow="0" yWindow="0" windowWidth="20460" windowHeight="7935"/>
  </bookViews>
  <sheets>
    <sheet name="SIMPLES NACIONAL-2018" sheetId="1" r:id="rId1"/>
  </sheets>
  <calcPr calcId="152511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7" i="1" l="1"/>
  <c r="F57" i="1" l="1"/>
  <c r="D9" i="1"/>
  <c r="E57" i="1" l="1"/>
  <c r="C11" i="1"/>
  <c r="B57" i="1"/>
  <c r="F56" i="1"/>
  <c r="E56" i="1"/>
  <c r="D56" i="1"/>
  <c r="C56" i="1"/>
  <c r="B56" i="1"/>
  <c r="B55" i="1"/>
  <c r="F55" i="1"/>
  <c r="D55" i="1"/>
  <c r="C55" i="1"/>
  <c r="E55" i="1"/>
  <c r="B53" i="1"/>
  <c r="B52" i="1"/>
  <c r="B51" i="1"/>
  <c r="B50" i="1"/>
  <c r="B49" i="1"/>
  <c r="B48" i="1"/>
  <c r="B45" i="1"/>
  <c r="B44" i="1"/>
  <c r="B43" i="1"/>
  <c r="B42" i="1"/>
  <c r="B41" i="1"/>
  <c r="B40" i="1"/>
  <c r="B37" i="1"/>
  <c r="B36" i="1"/>
  <c r="B35" i="1"/>
  <c r="B34" i="1"/>
  <c r="B33" i="1"/>
  <c r="B32" i="1"/>
  <c r="B29" i="1"/>
  <c r="B28" i="1"/>
  <c r="B27" i="1"/>
  <c r="B26" i="1"/>
  <c r="B25" i="1"/>
  <c r="B24" i="1"/>
  <c r="C10" i="1" l="1"/>
  <c r="D10" i="1" s="1"/>
  <c r="E50" i="1"/>
  <c r="E48" i="1"/>
  <c r="F48" i="1" s="1"/>
  <c r="E28" i="1"/>
  <c r="F28" i="1" s="1"/>
  <c r="E51" i="1"/>
  <c r="F51" i="1" s="1"/>
  <c r="E52" i="1"/>
  <c r="F52" i="1" s="1"/>
  <c r="E49" i="1"/>
  <c r="F49" i="1" s="1"/>
  <c r="E53" i="1"/>
  <c r="F53" i="1" s="1"/>
  <c r="E42" i="1"/>
  <c r="F42" i="1" s="1"/>
  <c r="F50" i="1"/>
  <c r="E40" i="1"/>
  <c r="F40" i="1" s="1"/>
  <c r="E36" i="1"/>
  <c r="F36" i="1" s="1"/>
  <c r="E41" i="1"/>
  <c r="F41" i="1" s="1"/>
  <c r="E45" i="1"/>
  <c r="F45" i="1" s="1"/>
  <c r="E43" i="1"/>
  <c r="F43" i="1" s="1"/>
  <c r="E44" i="1"/>
  <c r="F44" i="1" s="1"/>
  <c r="E33" i="1"/>
  <c r="F33" i="1" s="1"/>
  <c r="E37" i="1"/>
  <c r="F37" i="1" s="1"/>
  <c r="E34" i="1"/>
  <c r="F34" i="1" s="1"/>
  <c r="E27" i="1"/>
  <c r="F27" i="1" s="1"/>
  <c r="E35" i="1"/>
  <c r="F35" i="1" s="1"/>
  <c r="E24" i="1"/>
  <c r="F24" i="1" s="1"/>
  <c r="E32" i="1"/>
  <c r="E25" i="1"/>
  <c r="F25" i="1" s="1"/>
  <c r="E29" i="1"/>
  <c r="F29" i="1" s="1"/>
  <c r="E18" i="1"/>
  <c r="F18" i="1" s="1"/>
  <c r="E26" i="1"/>
  <c r="F26" i="1" s="1"/>
  <c r="E19" i="1"/>
  <c r="F19" i="1" s="1"/>
  <c r="E16" i="1"/>
  <c r="E20" i="1"/>
  <c r="F20" i="1" s="1"/>
  <c r="E17" i="1"/>
  <c r="F17" i="1" s="1"/>
  <c r="E21" i="1"/>
  <c r="F16" i="1" l="1"/>
  <c r="E13" i="1"/>
  <c r="F32" i="1"/>
  <c r="F21" i="1"/>
  <c r="F13" i="1" l="1"/>
  <c r="C7" i="1" s="1"/>
  <c r="C12" i="1" s="1"/>
</calcChain>
</file>

<file path=xl/sharedStrings.xml><?xml version="1.0" encoding="utf-8"?>
<sst xmlns="http://schemas.openxmlformats.org/spreadsheetml/2006/main" count="45" uniqueCount="33">
  <si>
    <t>CÁLCULO DE IMPOSTO PELO SIMPLES NACIONAL - VERSÃO 2018</t>
  </si>
  <si>
    <t>RECEITA 12 MESES-R$</t>
  </si>
  <si>
    <t>180.000,01 - 360.000,00</t>
  </si>
  <si>
    <t>360.000,01 - 720.000,00</t>
  </si>
  <si>
    <t>720.000,01 - 1.800.000,00</t>
  </si>
  <si>
    <t>1.800.000,01 - 3.600.000,00</t>
  </si>
  <si>
    <t>3.600.000,01 - 4.800.000,00</t>
  </si>
  <si>
    <t>DESCONTO-R$</t>
  </si>
  <si>
    <t>ALÍQUOTA-%</t>
  </si>
  <si>
    <t>TABELA DO ANEXO III - SERVIÇO</t>
  </si>
  <si>
    <t>TABELA DO ANEXO IV - SERVIÇO</t>
  </si>
  <si>
    <t>TABELA DO ANEXO V - SERVIÇO</t>
  </si>
  <si>
    <t>Até 180.000,00</t>
  </si>
  <si>
    <t>ENQUADRAMENTO-ANEXO:</t>
  </si>
  <si>
    <t>TABELA DO ANEXO - COMÉRCIO</t>
  </si>
  <si>
    <t>I</t>
  </si>
  <si>
    <t>TABELA DO ANEXO- INDÚSTRIA</t>
  </si>
  <si>
    <t>II</t>
  </si>
  <si>
    <t>V</t>
  </si>
  <si>
    <t>IV</t>
  </si>
  <si>
    <t>III</t>
  </si>
  <si>
    <t>FATOR "R" PARA ANEXOS  III-V:</t>
  </si>
  <si>
    <t>FOLHA DE PAGAMENTO-12 MESES:</t>
  </si>
  <si>
    <t>FATURAMENTO-12 MESES:</t>
  </si>
  <si>
    <t>FATURAMENTO-MÊS EM CAUSA:</t>
  </si>
  <si>
    <t>IMPOSTO A RECOLHER:            &gt;&gt;&gt;</t>
  </si>
  <si>
    <t>IMPOSTO A RECOLHER EM %:</t>
  </si>
  <si>
    <t xml:space="preserve"> (sempre ao mês anterior do mês da apuração)</t>
  </si>
  <si>
    <t xml:space="preserve"> (inclui receitas e rendimentos econômicos)</t>
  </si>
  <si>
    <t xml:space="preserve"> (em algarismos romanos)</t>
  </si>
  <si>
    <t xml:space="preserve"> (em relação ao faturamento do mês)</t>
  </si>
  <si>
    <t xml:space="preserve"> (a recolher no final do mês subsequente ao da apuração)</t>
  </si>
  <si>
    <t>Copyriht by Impulse Assessoria de Negócios Ltda. - V. 1.0.0 - 01/2018 - Freeware  -  hhc@impulserio.com.br  -  www.impulserio.com.br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</si>
</sst>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#,##0.00_ ;\-#,##0.00\ "/>
    <numFmt numFmtId="165" formatCode="0.00000000_ ;\-0.00000000\ "/>
    <numFmt numFmtId="166" formatCode="0_ ;\-0\ "/>
    <numFmt numFmtId="167" formatCode="#,##0.00000000_ ;\-#,##0.00000000\ "/>
    <numFmt numFmtId="168" formatCode="#,##0_ ;\-#,##0\ "/>
    <numFmt numFmtId="169" formatCode="#,##0.0000_ ;\-#,##0.0000\ "/>
  </numFmts>
  <fonts count="9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FF0000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b/>
      <sz val="9"/>
      <name val="Times New Roman"/>
      <family val="1"/>
    </font>
    <font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7" fillId="0" borderId="0" xfId="0" applyFont="1" applyAlignment="1" applyProtection="1">
      <alignment vertical="center"/>
      <protection hidden="1"/>
    </xf>
    <xf numFmtId="164" fontId="4" fillId="0" borderId="0" xfId="0" applyNumberFormat="1" applyFont="1" applyAlignment="1" applyProtection="1">
      <alignment horizontal="left"/>
      <protection hidden="1"/>
    </xf>
    <xf numFmtId="164" fontId="0" fillId="0" borderId="0" xfId="0" applyNumberFormat="1" applyFont="1" applyAlignment="1" applyProtection="1">
      <alignment horizontal="left"/>
      <protection hidden="1"/>
    </xf>
    <xf numFmtId="164" fontId="0" fillId="0" borderId="0" xfId="0" applyNumberFormat="1" applyFont="1" applyBorder="1" applyAlignment="1" applyProtection="1">
      <alignment horizontal="left"/>
      <protection hidden="1"/>
    </xf>
    <xf numFmtId="164" fontId="3" fillId="0" borderId="0" xfId="0" applyNumberFormat="1" applyFont="1" applyAlignment="1" applyProtection="1">
      <alignment horizontal="left"/>
      <protection hidden="1"/>
    </xf>
    <xf numFmtId="164" fontId="0" fillId="0" borderId="0" xfId="0" applyNumberFormat="1" applyFont="1" applyAlignment="1" applyProtection="1">
      <alignment horizontal="left" vertical="center"/>
      <protection hidden="1"/>
    </xf>
    <xf numFmtId="164" fontId="2" fillId="0" borderId="0" xfId="0" applyNumberFormat="1" applyFont="1" applyBorder="1" applyAlignment="1" applyProtection="1">
      <alignment horizontal="center"/>
      <protection hidden="1"/>
    </xf>
    <xf numFmtId="164" fontId="1" fillId="0" borderId="0" xfId="0" applyNumberFormat="1" applyFont="1" applyBorder="1" applyAlignment="1" applyProtection="1">
      <alignment horizontal="center"/>
      <protection hidden="1"/>
    </xf>
    <xf numFmtId="164" fontId="0" fillId="0" borderId="0" xfId="0" applyNumberFormat="1" applyFont="1" applyBorder="1" applyAlignment="1" applyProtection="1">
      <alignment horizontal="center"/>
      <protection hidden="1"/>
    </xf>
    <xf numFmtId="164" fontId="3" fillId="3" borderId="1" xfId="0" applyNumberFormat="1" applyFont="1" applyFill="1" applyBorder="1" applyAlignment="1" applyProtection="1">
      <alignment horizontal="center"/>
      <protection hidden="1"/>
    </xf>
    <xf numFmtId="166" fontId="0" fillId="0" borderId="0" xfId="0" applyNumberFormat="1" applyFont="1" applyAlignment="1" applyProtection="1">
      <alignment horizontal="center"/>
      <protection hidden="1"/>
    </xf>
    <xf numFmtId="166" fontId="0" fillId="0" borderId="0" xfId="0" applyNumberFormat="1" applyFont="1" applyBorder="1" applyAlignment="1" applyProtection="1">
      <alignment horizontal="center"/>
      <protection hidden="1"/>
    </xf>
    <xf numFmtId="2" fontId="5" fillId="0" borderId="0" xfId="0" applyNumberFormat="1" applyFont="1" applyAlignment="1" applyProtection="1">
      <alignment horizontal="left" vertical="center"/>
      <protection hidden="1"/>
    </xf>
    <xf numFmtId="169" fontId="3" fillId="4" borderId="1" xfId="0" applyNumberFormat="1" applyFont="1" applyFill="1" applyBorder="1" applyAlignment="1" applyProtection="1">
      <alignment horizontal="center"/>
      <protection hidden="1"/>
    </xf>
    <xf numFmtId="164" fontId="5" fillId="0" borderId="0" xfId="0" applyNumberFormat="1" applyFont="1" applyAlignment="1" applyProtection="1">
      <alignment horizontal="left"/>
      <protection hidden="1"/>
    </xf>
    <xf numFmtId="165" fontId="6" fillId="0" borderId="0" xfId="0" applyNumberFormat="1" applyFont="1" applyAlignment="1" applyProtection="1">
      <alignment horizontal="center"/>
      <protection hidden="1"/>
    </xf>
    <xf numFmtId="164" fontId="6" fillId="0" borderId="0" xfId="0" applyNumberFormat="1" applyFont="1" applyAlignment="1" applyProtection="1">
      <protection hidden="1"/>
    </xf>
    <xf numFmtId="164" fontId="1" fillId="0" borderId="2" xfId="0" applyNumberFormat="1" applyFont="1" applyBorder="1" applyAlignment="1" applyProtection="1">
      <alignment horizontal="left"/>
      <protection hidden="1"/>
    </xf>
    <xf numFmtId="164" fontId="0" fillId="0" borderId="3" xfId="0" applyNumberFormat="1" applyFont="1" applyBorder="1" applyAlignment="1" applyProtection="1">
      <alignment horizontal="left"/>
      <protection hidden="1"/>
    </xf>
    <xf numFmtId="164" fontId="2" fillId="0" borderId="4" xfId="0" applyNumberFormat="1" applyFont="1" applyBorder="1" applyAlignment="1" applyProtection="1">
      <alignment horizontal="center"/>
      <protection hidden="1"/>
    </xf>
    <xf numFmtId="167" fontId="6" fillId="0" borderId="0" xfId="0" applyNumberFormat="1" applyFont="1" applyAlignment="1" applyProtection="1">
      <alignment horizontal="center"/>
      <protection hidden="1"/>
    </xf>
    <xf numFmtId="4" fontId="6" fillId="0" borderId="0" xfId="0" applyNumberFormat="1" applyFont="1" applyAlignment="1" applyProtection="1">
      <protection hidden="1"/>
    </xf>
    <xf numFmtId="166" fontId="0" fillId="0" borderId="0" xfId="0" applyNumberFormat="1" applyFont="1" applyAlignment="1" applyProtection="1">
      <protection hidden="1"/>
    </xf>
    <xf numFmtId="164" fontId="1" fillId="0" borderId="5" xfId="0" applyNumberFormat="1" applyFont="1" applyBorder="1" applyAlignment="1" applyProtection="1">
      <alignment horizontal="center"/>
      <protection hidden="1"/>
    </xf>
    <xf numFmtId="164" fontId="1" fillId="0" borderId="6" xfId="0" applyNumberFormat="1" applyFont="1" applyBorder="1" applyAlignment="1" applyProtection="1">
      <alignment horizontal="center"/>
      <protection hidden="1"/>
    </xf>
    <xf numFmtId="164" fontId="0" fillId="0" borderId="5" xfId="0" applyNumberFormat="1" applyFont="1" applyBorder="1" applyAlignment="1" applyProtection="1">
      <alignment horizontal="center"/>
      <protection hidden="1"/>
    </xf>
    <xf numFmtId="164" fontId="0" fillId="0" borderId="6" xfId="0" applyNumberFormat="1" applyFont="1" applyBorder="1" applyAlignment="1" applyProtection="1">
      <alignment horizontal="center"/>
      <protection hidden="1"/>
    </xf>
    <xf numFmtId="164" fontId="0" fillId="0" borderId="7" xfId="0" applyNumberFormat="1" applyFont="1" applyBorder="1" applyAlignment="1" applyProtection="1">
      <alignment horizontal="center"/>
      <protection hidden="1"/>
    </xf>
    <xf numFmtId="164" fontId="0" fillId="0" borderId="8" xfId="0" applyNumberFormat="1" applyFont="1" applyBorder="1" applyAlignment="1" applyProtection="1">
      <alignment horizontal="center"/>
      <protection hidden="1"/>
    </xf>
    <xf numFmtId="164" fontId="0" fillId="0" borderId="9" xfId="0" applyNumberFormat="1" applyFont="1" applyBorder="1" applyAlignment="1" applyProtection="1">
      <alignment horizontal="center"/>
      <protection hidden="1"/>
    </xf>
    <xf numFmtId="164" fontId="0" fillId="0" borderId="0" xfId="0" applyNumberFormat="1" applyFont="1" applyAlignment="1" applyProtection="1">
      <protection hidden="1"/>
    </xf>
    <xf numFmtId="164" fontId="1" fillId="0" borderId="0" xfId="0" applyNumberFormat="1" applyFont="1" applyBorder="1" applyAlignment="1" applyProtection="1">
      <alignment horizontal="left"/>
      <protection hidden="1"/>
    </xf>
    <xf numFmtId="167" fontId="0" fillId="0" borderId="0" xfId="0" applyNumberFormat="1" applyFont="1" applyAlignment="1" applyProtection="1">
      <alignment horizontal="center"/>
      <protection hidden="1"/>
    </xf>
    <xf numFmtId="4" fontId="0" fillId="0" borderId="0" xfId="0" applyNumberFormat="1" applyFont="1" applyAlignment="1" applyProtection="1">
      <protection hidden="1"/>
    </xf>
    <xf numFmtId="168" fontId="0" fillId="0" borderId="0" xfId="0" applyNumberFormat="1" applyFont="1" applyAlignment="1" applyProtection="1">
      <alignment horizontal="center"/>
      <protection hidden="1"/>
    </xf>
    <xf numFmtId="164" fontId="3" fillId="2" borderId="1" xfId="0" applyNumberFormat="1" applyFont="1" applyFill="1" applyBorder="1" applyAlignment="1" applyProtection="1">
      <alignment horizontal="center"/>
      <protection locked="0" hidden="1"/>
    </xf>
    <xf numFmtId="164" fontId="2" fillId="0" borderId="0" xfId="0" applyNumberFormat="1" applyFont="1" applyAlignment="1" applyProtection="1">
      <alignment horizontal="left" vertical="center"/>
      <protection hidden="1"/>
    </xf>
    <xf numFmtId="164" fontId="8" fillId="0" borderId="0" xfId="0" applyNumberFormat="1" applyFont="1" applyAlignment="1" applyProtection="1">
      <alignment horizontal="left" vertical="center"/>
      <protection hidden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0"/>
  <sheetViews>
    <sheetView showGridLines="0" tabSelected="1" workbookViewId="0">
      <selection activeCell="C4" sqref="C4"/>
    </sheetView>
  </sheetViews>
  <sheetFormatPr defaultColWidth="0" defaultRowHeight="12.75" zeroHeight="1" x14ac:dyDescent="0.2"/>
  <cols>
    <col min="1" max="1" width="0.85546875" style="3" customWidth="1"/>
    <col min="2" max="2" width="40.7109375" style="3" customWidth="1"/>
    <col min="3" max="3" width="18.7109375" style="3" customWidth="1"/>
    <col min="4" max="4" width="22.7109375" style="3" customWidth="1"/>
    <col min="5" max="6" width="12.7109375" style="3" customWidth="1"/>
    <col min="7" max="7" width="0.85546875" style="3" customWidth="1"/>
    <col min="8" max="8" width="14.85546875" style="3" hidden="1" customWidth="1"/>
    <col min="9" max="10" width="12.7109375" style="3" hidden="1" customWidth="1"/>
    <col min="11" max="11" width="15.7109375" style="3" hidden="1" customWidth="1"/>
    <col min="12" max="16384" width="12.7109375" style="3" hidden="1"/>
  </cols>
  <sheetData>
    <row r="1" spans="2:11" ht="2.1" customHeight="1" x14ac:dyDescent="0.2"/>
    <row r="2" spans="2:11" ht="20.100000000000001" customHeight="1" x14ac:dyDescent="0.25">
      <c r="B2" s="2" t="s">
        <v>0</v>
      </c>
    </row>
    <row r="3" spans="2:11" ht="13.5" thickBot="1" x14ac:dyDescent="0.25">
      <c r="I3" s="4"/>
      <c r="J3" s="4"/>
      <c r="K3" s="4"/>
    </row>
    <row r="4" spans="2:11" ht="16.5" thickBot="1" x14ac:dyDescent="0.3">
      <c r="B4" s="5" t="s">
        <v>23</v>
      </c>
      <c r="C4" s="36"/>
      <c r="D4" s="6" t="s">
        <v>27</v>
      </c>
      <c r="J4" s="4"/>
      <c r="K4" s="7"/>
    </row>
    <row r="5" spans="2:11" ht="16.5" thickBot="1" x14ac:dyDescent="0.3">
      <c r="B5" s="5" t="s">
        <v>24</v>
      </c>
      <c r="C5" s="36"/>
      <c r="D5" s="6" t="s">
        <v>28</v>
      </c>
      <c r="G5" s="4"/>
      <c r="K5" s="8"/>
    </row>
    <row r="6" spans="2:11" ht="16.5" thickBot="1" x14ac:dyDescent="0.3">
      <c r="B6" s="5" t="s">
        <v>13</v>
      </c>
      <c r="C6" s="36"/>
      <c r="D6" s="6" t="s">
        <v>29</v>
      </c>
      <c r="K6" s="9"/>
    </row>
    <row r="7" spans="2:11" ht="16.5" thickBot="1" x14ac:dyDescent="0.3">
      <c r="B7" s="5" t="s">
        <v>25</v>
      </c>
      <c r="C7" s="10">
        <f>F13</f>
        <v>0</v>
      </c>
      <c r="D7" s="6" t="s">
        <v>31</v>
      </c>
      <c r="H7" s="11"/>
      <c r="I7" s="12"/>
      <c r="J7" s="12"/>
      <c r="K7" s="9"/>
    </row>
    <row r="8" spans="2:11" ht="13.5" thickBot="1" x14ac:dyDescent="0.25">
      <c r="D8" s="6"/>
      <c r="G8" s="11"/>
      <c r="H8" s="11"/>
      <c r="I8" s="12"/>
      <c r="J8" s="12"/>
      <c r="K8" s="9"/>
    </row>
    <row r="9" spans="2:11" ht="16.5" thickBot="1" x14ac:dyDescent="0.3">
      <c r="B9" s="5" t="s">
        <v>22</v>
      </c>
      <c r="C9" s="36"/>
      <c r="D9" s="13" t="str">
        <f>IF(C6="V"," (optional para evental enquadramento no Anexo III)",IF(OR(C6="I",C6="II",C6="III",C6="IV",C9&gt;0)," (não se aplica)"," "))</f>
        <v xml:space="preserve"> </v>
      </c>
      <c r="E9" s="11"/>
      <c r="F9" s="11"/>
      <c r="G9" s="11"/>
      <c r="H9" s="11"/>
      <c r="I9" s="12"/>
      <c r="J9" s="12"/>
      <c r="K9" s="9"/>
    </row>
    <row r="10" spans="2:11" ht="16.5" thickBot="1" x14ac:dyDescent="0.3">
      <c r="B10" s="5" t="s">
        <v>21</v>
      </c>
      <c r="C10" s="10" t="str">
        <f>IF(F57=1," ",IF(D57+E57=2,"ANEXO III",IF(E57=0,"ANEXO III","ANEXO V")))</f>
        <v xml:space="preserve"> </v>
      </c>
      <c r="D10" s="38" t="str">
        <f>IF(C10="ANEXO III"," (condição resultante / altere em C5 para III)",IF(C10="ANEXO V"," (condição resultante)"," "))</f>
        <v xml:space="preserve"> </v>
      </c>
      <c r="E10" s="11"/>
      <c r="F10" s="11"/>
      <c r="G10" s="11"/>
      <c r="H10" s="11"/>
      <c r="I10" s="12"/>
      <c r="J10" s="12"/>
      <c r="K10" s="9"/>
    </row>
    <row r="11" spans="2:11" ht="16.5" customHeight="1" thickBot="1" x14ac:dyDescent="0.25">
      <c r="C11" s="37" t="e">
        <f>IF(D57=0," ",IF(F57=0," ATENÇÃO: verifique se a atividade poderá ser enquadrada no Anexo III."," "))</f>
        <v>#DIV/0!</v>
      </c>
      <c r="F11" s="11"/>
      <c r="G11" s="11"/>
      <c r="H11" s="11"/>
      <c r="I11" s="12"/>
      <c r="J11" s="12"/>
      <c r="K11" s="9"/>
    </row>
    <row r="12" spans="2:11" ht="16.5" thickBot="1" x14ac:dyDescent="0.3">
      <c r="B12" s="5" t="s">
        <v>26</v>
      </c>
      <c r="C12" s="14" t="e">
        <f>C7/C5*100</f>
        <v>#DIV/0!</v>
      </c>
      <c r="D12" s="15" t="s">
        <v>30</v>
      </c>
      <c r="E12" s="11"/>
      <c r="F12" s="11"/>
      <c r="G12" s="11"/>
      <c r="H12" s="11"/>
      <c r="I12" s="12"/>
      <c r="J12" s="12"/>
      <c r="K12" s="7"/>
    </row>
    <row r="13" spans="2:11" ht="13.5" thickBot="1" x14ac:dyDescent="0.25">
      <c r="E13" s="16">
        <f>SUM(E16:E53)</f>
        <v>0</v>
      </c>
      <c r="F13" s="17">
        <f>SUM(F16:F53)</f>
        <v>0</v>
      </c>
      <c r="G13" s="11"/>
      <c r="H13" s="11"/>
      <c r="I13" s="12"/>
      <c r="J13" s="12"/>
      <c r="K13" s="8"/>
    </row>
    <row r="14" spans="2:11" x14ac:dyDescent="0.2">
      <c r="B14" s="18" t="s">
        <v>14</v>
      </c>
      <c r="C14" s="19"/>
      <c r="D14" s="20" t="s">
        <v>15</v>
      </c>
      <c r="E14" s="21"/>
      <c r="F14" s="22"/>
      <c r="G14" s="23"/>
      <c r="H14" s="11"/>
      <c r="I14" s="12"/>
      <c r="J14" s="12"/>
      <c r="K14" s="9"/>
    </row>
    <row r="15" spans="2:11" x14ac:dyDescent="0.2">
      <c r="B15" s="24" t="s">
        <v>1</v>
      </c>
      <c r="C15" s="8" t="s">
        <v>8</v>
      </c>
      <c r="D15" s="25" t="s">
        <v>7</v>
      </c>
      <c r="E15" s="21"/>
      <c r="F15" s="22"/>
      <c r="G15" s="23"/>
      <c r="H15" s="11"/>
      <c r="I15" s="12"/>
      <c r="J15" s="12"/>
      <c r="K15" s="9"/>
    </row>
    <row r="16" spans="2:11" x14ac:dyDescent="0.2">
      <c r="B16" s="26" t="s">
        <v>12</v>
      </c>
      <c r="C16" s="9">
        <v>4</v>
      </c>
      <c r="D16" s="27">
        <v>0</v>
      </c>
      <c r="E16" s="21">
        <f>IF(B55+B56=2,((C4*C16/100)-D16)/C4,0)</f>
        <v>0</v>
      </c>
      <c r="F16" s="22">
        <f>C5*E16</f>
        <v>0</v>
      </c>
      <c r="G16" s="23"/>
      <c r="H16" s="11"/>
      <c r="I16" s="12"/>
      <c r="J16" s="12"/>
      <c r="K16" s="9"/>
    </row>
    <row r="17" spans="2:11" x14ac:dyDescent="0.2">
      <c r="B17" s="26" t="s">
        <v>2</v>
      </c>
      <c r="C17" s="9">
        <v>7.3</v>
      </c>
      <c r="D17" s="27">
        <v>5940</v>
      </c>
      <c r="E17" s="21">
        <f>IF(B55+C56=2,((C4*C17/100)-D17)/C4,0)</f>
        <v>0</v>
      </c>
      <c r="F17" s="22">
        <f>C5*E17</f>
        <v>0</v>
      </c>
      <c r="G17" s="23"/>
      <c r="H17" s="11"/>
      <c r="I17" s="12"/>
      <c r="J17" s="12"/>
      <c r="K17" s="9"/>
    </row>
    <row r="18" spans="2:11" x14ac:dyDescent="0.2">
      <c r="B18" s="26" t="s">
        <v>3</v>
      </c>
      <c r="C18" s="9">
        <v>9.5</v>
      </c>
      <c r="D18" s="27">
        <v>13860</v>
      </c>
      <c r="E18" s="21">
        <f>IF(B55+D56=2,((C4*C18/100)-D18)/C4,0)</f>
        <v>0</v>
      </c>
      <c r="F18" s="22">
        <f>C5*E18</f>
        <v>0</v>
      </c>
      <c r="G18" s="23"/>
      <c r="H18" s="11"/>
      <c r="I18" s="12"/>
      <c r="J18" s="12"/>
      <c r="K18" s="9"/>
    </row>
    <row r="19" spans="2:11" x14ac:dyDescent="0.2">
      <c r="B19" s="26" t="s">
        <v>4</v>
      </c>
      <c r="C19" s="9">
        <v>10.7</v>
      </c>
      <c r="D19" s="27">
        <v>22500</v>
      </c>
      <c r="E19" s="21">
        <f>IF(B55+E56=2,((C4*C19/100)-D19)/C4,0)</f>
        <v>0</v>
      </c>
      <c r="F19" s="22">
        <f>C5*E19</f>
        <v>0</v>
      </c>
      <c r="G19" s="23"/>
      <c r="H19" s="11"/>
      <c r="I19" s="12"/>
      <c r="J19" s="12"/>
      <c r="K19" s="9"/>
    </row>
    <row r="20" spans="2:11" x14ac:dyDescent="0.2">
      <c r="B20" s="26" t="s">
        <v>5</v>
      </c>
      <c r="C20" s="9">
        <v>14.3</v>
      </c>
      <c r="D20" s="27">
        <v>87300</v>
      </c>
      <c r="E20" s="21">
        <f>IF(B55+F56=2,((C4*C20/100)-D20)/C4,0)</f>
        <v>0</v>
      </c>
      <c r="F20" s="22">
        <f>C5*E20</f>
        <v>0</v>
      </c>
      <c r="G20" s="23"/>
      <c r="H20" s="11"/>
      <c r="I20" s="12"/>
      <c r="J20" s="12"/>
      <c r="K20" s="7"/>
    </row>
    <row r="21" spans="2:11" ht="13.5" thickBot="1" x14ac:dyDescent="0.25">
      <c r="B21" s="28" t="s">
        <v>6</v>
      </c>
      <c r="C21" s="29">
        <v>19</v>
      </c>
      <c r="D21" s="30">
        <v>378000</v>
      </c>
      <c r="E21" s="21">
        <f>IF(B55+B57=2,((C4*C21/100)-D21)/C4,0)</f>
        <v>0</v>
      </c>
      <c r="F21" s="22">
        <f>C5*E21</f>
        <v>0</v>
      </c>
      <c r="G21" s="23"/>
      <c r="H21" s="11"/>
      <c r="I21" s="12"/>
      <c r="J21" s="12"/>
      <c r="K21" s="8"/>
    </row>
    <row r="22" spans="2:11" x14ac:dyDescent="0.2">
      <c r="B22" s="18" t="s">
        <v>16</v>
      </c>
      <c r="C22" s="19"/>
      <c r="D22" s="20" t="s">
        <v>17</v>
      </c>
      <c r="E22" s="21"/>
      <c r="F22" s="22"/>
      <c r="G22" s="23"/>
      <c r="H22" s="11"/>
      <c r="I22" s="12"/>
      <c r="J22" s="12"/>
      <c r="K22" s="9"/>
    </row>
    <row r="23" spans="2:11" x14ac:dyDescent="0.2">
      <c r="B23" s="24" t="s">
        <v>1</v>
      </c>
      <c r="C23" s="8" t="s">
        <v>8</v>
      </c>
      <c r="D23" s="25" t="s">
        <v>7</v>
      </c>
      <c r="E23" s="21"/>
      <c r="F23" s="22"/>
      <c r="G23" s="23"/>
      <c r="H23" s="11"/>
      <c r="I23" s="12"/>
      <c r="J23" s="12"/>
      <c r="K23" s="9"/>
    </row>
    <row r="24" spans="2:11" x14ac:dyDescent="0.2">
      <c r="B24" s="26" t="str">
        <f t="shared" ref="B24:B29" si="0">B16</f>
        <v>Até 180.000,00</v>
      </c>
      <c r="C24" s="9">
        <v>4.5</v>
      </c>
      <c r="D24" s="27">
        <v>0</v>
      </c>
      <c r="E24" s="21">
        <f>IF(C55+B56=2,((C4*C24/100)-D24)/C4,0)</f>
        <v>0</v>
      </c>
      <c r="F24" s="22">
        <f>C5*E24</f>
        <v>0</v>
      </c>
      <c r="G24" s="23"/>
      <c r="H24" s="11"/>
      <c r="I24" s="12"/>
      <c r="J24" s="12"/>
      <c r="K24" s="9"/>
    </row>
    <row r="25" spans="2:11" x14ac:dyDescent="0.2">
      <c r="B25" s="26" t="str">
        <f t="shared" si="0"/>
        <v>180.000,01 - 360.000,00</v>
      </c>
      <c r="C25" s="9">
        <v>7.8</v>
      </c>
      <c r="D25" s="27">
        <v>5940</v>
      </c>
      <c r="E25" s="21">
        <f>IF(C55+C56=2,((C4*C25/100)-D25)/C4,0)</f>
        <v>0</v>
      </c>
      <c r="F25" s="22">
        <f>C5*E25</f>
        <v>0</v>
      </c>
      <c r="G25" s="23"/>
      <c r="H25" s="11"/>
      <c r="I25" s="12"/>
      <c r="J25" s="12"/>
      <c r="K25" s="9"/>
    </row>
    <row r="26" spans="2:11" x14ac:dyDescent="0.2">
      <c r="B26" s="26" t="str">
        <f t="shared" si="0"/>
        <v>360.000,01 - 720.000,00</v>
      </c>
      <c r="C26" s="9">
        <v>10</v>
      </c>
      <c r="D26" s="27">
        <v>13860</v>
      </c>
      <c r="E26" s="21">
        <f>IF(C55+D56=2,((C4*C26/100)-D26)/C4,0)</f>
        <v>0</v>
      </c>
      <c r="F26" s="22">
        <f>C5*E26</f>
        <v>0</v>
      </c>
      <c r="G26" s="23"/>
      <c r="H26" s="11"/>
      <c r="I26" s="12"/>
      <c r="J26" s="12"/>
      <c r="K26" s="9"/>
    </row>
    <row r="27" spans="2:11" x14ac:dyDescent="0.2">
      <c r="B27" s="26" t="str">
        <f t="shared" si="0"/>
        <v>720.000,01 - 1.800.000,00</v>
      </c>
      <c r="C27" s="9">
        <v>11.2</v>
      </c>
      <c r="D27" s="27">
        <v>22500</v>
      </c>
      <c r="E27" s="21">
        <f>IF(C55+E56=2,((C4*C27/100)-D27)/C4,0)</f>
        <v>0</v>
      </c>
      <c r="F27" s="22">
        <f>C5*E27</f>
        <v>0</v>
      </c>
      <c r="G27" s="23"/>
      <c r="H27" s="11"/>
      <c r="I27" s="12"/>
      <c r="J27" s="12"/>
      <c r="K27" s="9"/>
    </row>
    <row r="28" spans="2:11" x14ac:dyDescent="0.2">
      <c r="B28" s="26" t="str">
        <f t="shared" si="0"/>
        <v>1.800.000,01 - 3.600.000,00</v>
      </c>
      <c r="C28" s="9">
        <v>14.7</v>
      </c>
      <c r="D28" s="27">
        <v>85000</v>
      </c>
      <c r="E28" s="21">
        <f>IF(C55+F56=2,((C4*C28/100)-D28)/C4,0)</f>
        <v>0</v>
      </c>
      <c r="F28" s="22">
        <f>C5*E28</f>
        <v>0</v>
      </c>
      <c r="G28" s="23"/>
      <c r="H28" s="11"/>
      <c r="I28" s="12"/>
      <c r="J28" s="12"/>
      <c r="K28" s="7"/>
    </row>
    <row r="29" spans="2:11" ht="13.5" thickBot="1" x14ac:dyDescent="0.25">
      <c r="B29" s="28" t="str">
        <f t="shared" si="0"/>
        <v>3.600.000,01 - 4.800.000,00</v>
      </c>
      <c r="C29" s="29">
        <v>30</v>
      </c>
      <c r="D29" s="30">
        <v>720000</v>
      </c>
      <c r="E29" s="21">
        <f>IF(C55+B57=2,((C4*C29/100)-D29)/C4,0)</f>
        <v>0</v>
      </c>
      <c r="F29" s="22">
        <f>C5*E29</f>
        <v>0</v>
      </c>
      <c r="G29" s="23"/>
      <c r="H29" s="11"/>
      <c r="I29" s="12"/>
      <c r="J29" s="12"/>
      <c r="K29" s="8"/>
    </row>
    <row r="30" spans="2:11" x14ac:dyDescent="0.2">
      <c r="B30" s="18" t="s">
        <v>9</v>
      </c>
      <c r="C30" s="19"/>
      <c r="D30" s="20" t="s">
        <v>20</v>
      </c>
      <c r="E30" s="21"/>
      <c r="F30" s="22"/>
      <c r="G30" s="23"/>
      <c r="H30" s="11"/>
      <c r="I30" s="12"/>
      <c r="J30" s="12"/>
      <c r="K30" s="9"/>
    </row>
    <row r="31" spans="2:11" x14ac:dyDescent="0.2">
      <c r="B31" s="24" t="s">
        <v>1</v>
      </c>
      <c r="C31" s="8" t="s">
        <v>8</v>
      </c>
      <c r="D31" s="25" t="s">
        <v>7</v>
      </c>
      <c r="E31" s="21"/>
      <c r="F31" s="22"/>
      <c r="G31" s="23"/>
      <c r="H31" s="11"/>
      <c r="I31" s="12"/>
      <c r="J31" s="12"/>
      <c r="K31" s="9"/>
    </row>
    <row r="32" spans="2:11" x14ac:dyDescent="0.2">
      <c r="B32" s="26" t="str">
        <f t="shared" ref="B32:B37" si="1">B16</f>
        <v>Até 180.000,00</v>
      </c>
      <c r="C32" s="9">
        <v>6</v>
      </c>
      <c r="D32" s="27">
        <v>0</v>
      </c>
      <c r="E32" s="21">
        <f>IF(D55+B56=2,((C4*C32/100)-D32)/C4,0)</f>
        <v>0</v>
      </c>
      <c r="F32" s="22">
        <f>C5*E32</f>
        <v>0</v>
      </c>
      <c r="G32" s="23"/>
      <c r="H32" s="11"/>
      <c r="I32" s="12"/>
      <c r="J32" s="12"/>
      <c r="K32" s="9"/>
    </row>
    <row r="33" spans="2:11" x14ac:dyDescent="0.2">
      <c r="B33" s="26" t="str">
        <f t="shared" si="1"/>
        <v>180.000,01 - 360.000,00</v>
      </c>
      <c r="C33" s="9">
        <v>11.2</v>
      </c>
      <c r="D33" s="27">
        <v>9360</v>
      </c>
      <c r="E33" s="21">
        <f>IF(D55+C56=2,((C4*C33/100)-D33)/C4,0)</f>
        <v>0</v>
      </c>
      <c r="F33" s="22">
        <f>C5*E33</f>
        <v>0</v>
      </c>
      <c r="G33" s="23"/>
      <c r="H33" s="11"/>
      <c r="I33" s="12"/>
      <c r="J33" s="12"/>
      <c r="K33" s="9"/>
    </row>
    <row r="34" spans="2:11" x14ac:dyDescent="0.2">
      <c r="B34" s="26" t="str">
        <f t="shared" si="1"/>
        <v>360.000,01 - 720.000,00</v>
      </c>
      <c r="C34" s="9">
        <v>13.5</v>
      </c>
      <c r="D34" s="27">
        <v>17640</v>
      </c>
      <c r="E34" s="21">
        <f>IF(D55+D56=2,((C4*C34/100)-D34)/C4,0)</f>
        <v>0</v>
      </c>
      <c r="F34" s="22">
        <f>C5*E34</f>
        <v>0</v>
      </c>
      <c r="G34" s="23"/>
      <c r="H34" s="11"/>
      <c r="I34" s="12"/>
      <c r="J34" s="12"/>
      <c r="K34" s="9"/>
    </row>
    <row r="35" spans="2:11" x14ac:dyDescent="0.2">
      <c r="B35" s="26" t="str">
        <f t="shared" si="1"/>
        <v>720.000,01 - 1.800.000,00</v>
      </c>
      <c r="C35" s="9">
        <v>16</v>
      </c>
      <c r="D35" s="27">
        <v>35640</v>
      </c>
      <c r="E35" s="21">
        <f>IF(D55+E56=2,((C4*C35/100)-D35)/C4,0)</f>
        <v>0</v>
      </c>
      <c r="F35" s="22">
        <f>C5*E35</f>
        <v>0</v>
      </c>
      <c r="G35" s="31"/>
      <c r="I35" s="9"/>
      <c r="J35" s="9"/>
      <c r="K35" s="9"/>
    </row>
    <row r="36" spans="2:11" x14ac:dyDescent="0.2">
      <c r="B36" s="26" t="str">
        <f t="shared" si="1"/>
        <v>1.800.000,01 - 3.600.000,00</v>
      </c>
      <c r="C36" s="9">
        <v>21</v>
      </c>
      <c r="D36" s="27">
        <v>125640</v>
      </c>
      <c r="E36" s="21">
        <f>IF(D55+F56=2,((C4*C36/100)-D36)/C4,0)</f>
        <v>0</v>
      </c>
      <c r="F36" s="22">
        <f>C5*E36</f>
        <v>0</v>
      </c>
      <c r="G36" s="31"/>
      <c r="I36" s="32"/>
      <c r="J36" s="4"/>
      <c r="K36" s="7"/>
    </row>
    <row r="37" spans="2:11" ht="13.5" thickBot="1" x14ac:dyDescent="0.25">
      <c r="B37" s="28" t="str">
        <f t="shared" si="1"/>
        <v>3.600.000,01 - 4.800.000,00</v>
      </c>
      <c r="C37" s="29">
        <v>33</v>
      </c>
      <c r="D37" s="30">
        <v>648000</v>
      </c>
      <c r="E37" s="21">
        <f>IF(D55+B57=2,((C4*C37/100)-D37)/C4,0)</f>
        <v>0</v>
      </c>
      <c r="F37" s="22">
        <f>C5*E37</f>
        <v>0</v>
      </c>
      <c r="G37" s="31"/>
      <c r="I37" s="8"/>
      <c r="J37" s="8"/>
      <c r="K37" s="8"/>
    </row>
    <row r="38" spans="2:11" x14ac:dyDescent="0.2">
      <c r="B38" s="18" t="s">
        <v>10</v>
      </c>
      <c r="C38" s="19"/>
      <c r="D38" s="20" t="s">
        <v>19</v>
      </c>
      <c r="E38" s="21"/>
      <c r="F38" s="22"/>
      <c r="G38" s="31"/>
      <c r="I38" s="9"/>
      <c r="J38" s="9"/>
      <c r="K38" s="9"/>
    </row>
    <row r="39" spans="2:11" x14ac:dyDescent="0.2">
      <c r="B39" s="24" t="s">
        <v>1</v>
      </c>
      <c r="C39" s="8" t="s">
        <v>8</v>
      </c>
      <c r="D39" s="25" t="s">
        <v>7</v>
      </c>
      <c r="E39" s="21"/>
      <c r="F39" s="22"/>
      <c r="G39" s="31"/>
      <c r="I39" s="9"/>
      <c r="J39" s="9"/>
      <c r="K39" s="9"/>
    </row>
    <row r="40" spans="2:11" x14ac:dyDescent="0.2">
      <c r="B40" s="26" t="str">
        <f t="shared" ref="B40:B45" si="2">B16</f>
        <v>Até 180.000,00</v>
      </c>
      <c r="C40" s="9">
        <v>4.5</v>
      </c>
      <c r="D40" s="27">
        <v>0</v>
      </c>
      <c r="E40" s="21">
        <f>IF(E55+B56=2,((C4*C40/100)-D40)/C4,0)</f>
        <v>0</v>
      </c>
      <c r="F40" s="22">
        <f>C5*E40</f>
        <v>0</v>
      </c>
      <c r="G40" s="31"/>
      <c r="I40" s="9"/>
      <c r="J40" s="9"/>
      <c r="K40" s="9"/>
    </row>
    <row r="41" spans="2:11" x14ac:dyDescent="0.2">
      <c r="B41" s="26" t="str">
        <f t="shared" si="2"/>
        <v>180.000,01 - 360.000,00</v>
      </c>
      <c r="C41" s="9">
        <v>9</v>
      </c>
      <c r="D41" s="27">
        <v>8100</v>
      </c>
      <c r="E41" s="21">
        <f>IF(E55+C56=2,((C4*C41/100)-D41)/C4,0)</f>
        <v>0</v>
      </c>
      <c r="F41" s="22">
        <f>C5*E41</f>
        <v>0</v>
      </c>
      <c r="G41" s="31"/>
      <c r="I41" s="9"/>
      <c r="J41" s="9"/>
      <c r="K41" s="9"/>
    </row>
    <row r="42" spans="2:11" x14ac:dyDescent="0.2">
      <c r="B42" s="26" t="str">
        <f t="shared" si="2"/>
        <v>360.000,01 - 720.000,00</v>
      </c>
      <c r="C42" s="9">
        <v>10.199999999999999</v>
      </c>
      <c r="D42" s="27">
        <v>12420</v>
      </c>
      <c r="E42" s="21">
        <f>IF(E55+D56=2,((C4*C42/100)-D42)/C4,0)</f>
        <v>0</v>
      </c>
      <c r="F42" s="22">
        <f>C5*E42</f>
        <v>0</v>
      </c>
      <c r="G42" s="31"/>
      <c r="I42" s="9"/>
      <c r="J42" s="9"/>
      <c r="K42" s="9"/>
    </row>
    <row r="43" spans="2:11" x14ac:dyDescent="0.2">
      <c r="B43" s="26" t="str">
        <f t="shared" si="2"/>
        <v>720.000,01 - 1.800.000,00</v>
      </c>
      <c r="C43" s="9">
        <v>14</v>
      </c>
      <c r="D43" s="27">
        <v>39780</v>
      </c>
      <c r="E43" s="21">
        <f>IF(E55+E56=2,((C4*C43/100)-D43)/C4,0)</f>
        <v>0</v>
      </c>
      <c r="F43" s="22">
        <f>C5*E43</f>
        <v>0</v>
      </c>
      <c r="G43" s="31"/>
      <c r="I43" s="9"/>
      <c r="J43" s="9"/>
      <c r="K43" s="9"/>
    </row>
    <row r="44" spans="2:11" x14ac:dyDescent="0.2">
      <c r="B44" s="26" t="str">
        <f t="shared" si="2"/>
        <v>1.800.000,01 - 3.600.000,00</v>
      </c>
      <c r="C44" s="9">
        <v>22</v>
      </c>
      <c r="D44" s="27">
        <v>183780</v>
      </c>
      <c r="E44" s="21">
        <f>IF(E55+F56=2,((C4*C44/100)-D44)/C4,0)</f>
        <v>0</v>
      </c>
      <c r="F44" s="22">
        <f>C5*E44</f>
        <v>0</v>
      </c>
      <c r="G44" s="31"/>
      <c r="I44" s="4"/>
      <c r="J44" s="4"/>
      <c r="K44" s="4"/>
    </row>
    <row r="45" spans="2:11" ht="13.5" thickBot="1" x14ac:dyDescent="0.25">
      <c r="B45" s="28" t="str">
        <f t="shared" si="2"/>
        <v>3.600.000,01 - 4.800.000,00</v>
      </c>
      <c r="C45" s="29">
        <v>33</v>
      </c>
      <c r="D45" s="30">
        <v>828000</v>
      </c>
      <c r="E45" s="21">
        <f>IF(E55+B57=2,((C4*C45/100)-D45)/C4,0)</f>
        <v>0</v>
      </c>
      <c r="F45" s="22">
        <f>C5*E45</f>
        <v>0</v>
      </c>
      <c r="G45" s="31"/>
    </row>
    <row r="46" spans="2:11" x14ac:dyDescent="0.2">
      <c r="B46" s="18" t="s">
        <v>11</v>
      </c>
      <c r="C46" s="19"/>
      <c r="D46" s="20" t="s">
        <v>18</v>
      </c>
      <c r="E46" s="21"/>
      <c r="F46" s="22"/>
      <c r="G46" s="31"/>
    </row>
    <row r="47" spans="2:11" x14ac:dyDescent="0.2">
      <c r="B47" s="24" t="s">
        <v>1</v>
      </c>
      <c r="C47" s="8" t="s">
        <v>8</v>
      </c>
      <c r="D47" s="25" t="s">
        <v>7</v>
      </c>
      <c r="E47" s="21"/>
      <c r="F47" s="22"/>
      <c r="G47" s="31"/>
    </row>
    <row r="48" spans="2:11" x14ac:dyDescent="0.2">
      <c r="B48" s="26" t="str">
        <f t="shared" ref="B48:B53" si="3">B16</f>
        <v>Até 180.000,00</v>
      </c>
      <c r="C48" s="9">
        <v>15.5</v>
      </c>
      <c r="D48" s="27">
        <v>0</v>
      </c>
      <c r="E48" s="21">
        <f>IF(F55+B56=2,((C4*C48/100)-D48)/C4,0)</f>
        <v>0</v>
      </c>
      <c r="F48" s="22">
        <f>C5*E48</f>
        <v>0</v>
      </c>
      <c r="G48" s="31"/>
    </row>
    <row r="49" spans="2:7" x14ac:dyDescent="0.2">
      <c r="B49" s="26" t="str">
        <f t="shared" si="3"/>
        <v>180.000,01 - 360.000,00</v>
      </c>
      <c r="C49" s="9">
        <v>18</v>
      </c>
      <c r="D49" s="27">
        <v>4500</v>
      </c>
      <c r="E49" s="21">
        <f>IF(F55+C56=2,((C4*C49/100)-D49)/C4,0)</f>
        <v>0</v>
      </c>
      <c r="F49" s="22">
        <f>C5*E49</f>
        <v>0</v>
      </c>
      <c r="G49" s="31"/>
    </row>
    <row r="50" spans="2:7" x14ac:dyDescent="0.2">
      <c r="B50" s="26" t="str">
        <f t="shared" si="3"/>
        <v>360.000,01 - 720.000,00</v>
      </c>
      <c r="C50" s="9">
        <v>19.5</v>
      </c>
      <c r="D50" s="27">
        <v>9900</v>
      </c>
      <c r="E50" s="21">
        <f>IF(F55+D56=2,((C4*C50/100)-D50)/C4,0)</f>
        <v>0</v>
      </c>
      <c r="F50" s="22">
        <f>C5*E50</f>
        <v>0</v>
      </c>
      <c r="G50" s="31"/>
    </row>
    <row r="51" spans="2:7" x14ac:dyDescent="0.2">
      <c r="B51" s="26" t="str">
        <f t="shared" si="3"/>
        <v>720.000,01 - 1.800.000,00</v>
      </c>
      <c r="C51" s="9">
        <v>20.5</v>
      </c>
      <c r="D51" s="27">
        <v>17100</v>
      </c>
      <c r="E51" s="21">
        <f>IF(F55+E56=2,((C4*C51/100)-D51)/C4,0)</f>
        <v>0</v>
      </c>
      <c r="F51" s="22">
        <f>C5*E51</f>
        <v>0</v>
      </c>
      <c r="G51" s="31"/>
    </row>
    <row r="52" spans="2:7" x14ac:dyDescent="0.2">
      <c r="B52" s="26" t="str">
        <f t="shared" si="3"/>
        <v>1.800.000,01 - 3.600.000,00</v>
      </c>
      <c r="C52" s="9">
        <v>23</v>
      </c>
      <c r="D52" s="27">
        <v>62100</v>
      </c>
      <c r="E52" s="21">
        <f>IF(F55+F56=2,((C4*C52/100)-D52)/C4,0)</f>
        <v>0</v>
      </c>
      <c r="F52" s="22">
        <f>C5*E52</f>
        <v>0</v>
      </c>
      <c r="G52" s="31"/>
    </row>
    <row r="53" spans="2:7" ht="15" customHeight="1" thickBot="1" x14ac:dyDescent="0.25">
      <c r="B53" s="28" t="str">
        <f t="shared" si="3"/>
        <v>3.600.000,01 - 4.800.000,00</v>
      </c>
      <c r="C53" s="29">
        <v>30.5</v>
      </c>
      <c r="D53" s="30">
        <v>540000</v>
      </c>
      <c r="E53" s="21">
        <f>IF(F55+B57=2,((C4*C53/100)-D53)/C4,0)</f>
        <v>0</v>
      </c>
      <c r="F53" s="22">
        <f>C5*E53</f>
        <v>0</v>
      </c>
      <c r="G53" s="31"/>
    </row>
    <row r="54" spans="2:7" ht="15" customHeight="1" x14ac:dyDescent="0.2">
      <c r="B54" s="9"/>
      <c r="C54" s="9"/>
      <c r="D54" s="9"/>
      <c r="E54" s="33"/>
      <c r="F54" s="34"/>
      <c r="G54" s="31"/>
    </row>
    <row r="55" spans="2:7" ht="15" hidden="1" customHeight="1" x14ac:dyDescent="0.2">
      <c r="B55" s="12">
        <f>IF(C6="I",1,0)</f>
        <v>0</v>
      </c>
      <c r="C55" s="12">
        <f>IF(C6="II",1,0)</f>
        <v>0</v>
      </c>
      <c r="D55" s="12">
        <f>IF(C6="III",1,0)</f>
        <v>0</v>
      </c>
      <c r="E55" s="12">
        <f>IF(C6="IV",1,0)</f>
        <v>0</v>
      </c>
      <c r="F55" s="12">
        <f>IF(C6="V",1,0)</f>
        <v>0</v>
      </c>
    </row>
    <row r="56" spans="2:7" ht="15" hidden="1" customHeight="1" x14ac:dyDescent="0.2">
      <c r="B56" s="12">
        <f>IF(C4&lt;=180000,1,0)</f>
        <v>1</v>
      </c>
      <c r="C56" s="12">
        <f>IF(AND(C4&gt;180000,C4&lt;=360000),1,0)</f>
        <v>0</v>
      </c>
      <c r="D56" s="12">
        <f>IF(AND(C4&gt;360000,C4&lt;=720000),1,0)</f>
        <v>0</v>
      </c>
      <c r="E56" s="12">
        <f>IF(AND(C4&gt;720000,C4&lt;=1800000),1,0)</f>
        <v>0</v>
      </c>
      <c r="F56" s="12">
        <f>IF(AND(C4&gt;1800000,C4&lt;=3600000),1,0)</f>
        <v>0</v>
      </c>
    </row>
    <row r="57" spans="2:7" ht="15" hidden="1" customHeight="1" x14ac:dyDescent="0.2">
      <c r="B57" s="12">
        <f>IF(AND(C4&gt;3600000,C4&lt;=4800000),1,0)</f>
        <v>0</v>
      </c>
      <c r="C57" s="4"/>
      <c r="D57" s="12" t="e">
        <f>IF(C9/C4*100&gt;=28,1,0)</f>
        <v>#DIV/0!</v>
      </c>
      <c r="E57" s="12">
        <f>IF(C6="V",1,0)</f>
        <v>0</v>
      </c>
      <c r="F57" s="35">
        <f>IF(C6=0,1,IF(OR(C6="I",C6="II",C6="III",C6="IV"),1,0))</f>
        <v>1</v>
      </c>
    </row>
    <row r="58" spans="2:7" ht="15" customHeight="1" x14ac:dyDescent="0.2">
      <c r="B58" s="1" t="s">
        <v>32</v>
      </c>
      <c r="C58" s="15"/>
      <c r="D58" s="15"/>
      <c r="E58" s="15"/>
      <c r="F58" s="15"/>
      <c r="G58" s="15"/>
    </row>
    <row r="59" spans="2:7" x14ac:dyDescent="0.2">
      <c r="B59" s="15"/>
      <c r="C59" s="15"/>
      <c r="D59" s="15"/>
      <c r="E59" s="15"/>
      <c r="F59" s="15"/>
      <c r="G59" s="15"/>
    </row>
    <row r="60" spans="2:7" hidden="1" x14ac:dyDescent="0.2"/>
  </sheetData>
  <sheetProtection algorithmName="SHA-512" hashValue="qSvZbBHZ/tAiRQKngPMc3Fe6Uiipl7Dj/iVdU8cZg6mRuVbVWHY+yjkI2cMwzF1GDi0d3Cp/X1c/GOAcnjL8DA==" saltValue="4KYTYK/T2oyRSOGcgUKJJw==" spinCount="100000" sheet="1" objects="1" scenarios="1"/>
  <pageMargins left="0.511811024" right="0.511811024" top="0.78740157499999996" bottom="0.78740157499999996" header="0.31496062000000002" footer="0.31496062000000002"/>
  <pageSetup paperSize="9" orientation="portrait" horizontalDpi="120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SIMPLES NACIONAL-2018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IMPULSE-HHC</dc:creator>
  <cp:lastModifiedBy>Hellmut H. Calen</cp:lastModifiedBy>
  <dcterms:created xsi:type="dcterms:W3CDTF">2016-04-09T13:45:45Z</dcterms:created>
  <dcterms:modified xsi:type="dcterms:W3CDTF">2018-01-16T12:23:26Z</dcterms:modified>
</cp:coreProperties>
</file>