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RQUIVO-HC\EXCEL\IMPOSTO\ATUAIS\"/>
    </mc:Choice>
  </mc:AlternateContent>
  <bookViews>
    <workbookView xWindow="0" yWindow="0" windowWidth="20415" windowHeight="7905"/>
  </bookViews>
  <sheets>
    <sheet name="SERVICE" sheetId="1" r:id="rId1"/>
  </sheets>
  <calcPr calcId="152511"/>
</workbook>
</file>

<file path=xl/calcChain.xml><?xml version="1.0" encoding="utf-8"?>
<calcChain xmlns="http://schemas.openxmlformats.org/spreadsheetml/2006/main">
  <c r="F17" i="1" l="1"/>
  <c r="F16" i="1"/>
  <c r="C25" i="1" l="1"/>
  <c r="L17" i="1"/>
  <c r="M4" i="1" s="1"/>
  <c r="B27" i="1" l="1"/>
  <c r="B24" i="1" l="1"/>
  <c r="I12" i="1"/>
  <c r="C23" i="1"/>
  <c r="C22" i="1"/>
  <c r="F25" i="1"/>
  <c r="F14" i="1"/>
  <c r="F13" i="1"/>
  <c r="E24" i="1"/>
  <c r="C26" i="1"/>
  <c r="C7" i="1"/>
  <c r="B21" i="1" l="1"/>
  <c r="B39" i="1" l="1"/>
  <c r="E25" i="1"/>
  <c r="B2" i="1"/>
  <c r="L12" i="1" l="1"/>
  <c r="L14" i="1"/>
  <c r="C8" i="1" l="1"/>
  <c r="M6" i="1"/>
  <c r="M20" i="1"/>
  <c r="M21" i="1"/>
  <c r="M19" i="1"/>
  <c r="M23" i="1"/>
  <c r="M8" i="1"/>
  <c r="M12" i="1"/>
  <c r="M14" i="1"/>
  <c r="M13" i="1"/>
  <c r="L13" i="1"/>
  <c r="M22" i="1"/>
  <c r="M7" i="1" l="1"/>
  <c r="G26" i="1"/>
  <c r="F26" i="1"/>
  <c r="M26" i="1"/>
  <c r="M5" i="1"/>
  <c r="G20" i="1" s="1"/>
  <c r="B13" i="1"/>
  <c r="F12" i="1" l="1"/>
  <c r="L15" i="1"/>
  <c r="L8" i="1" s="1"/>
  <c r="L4" i="1"/>
  <c r="G18" i="1" s="1"/>
  <c r="L22" i="1" l="1"/>
  <c r="M17" i="1"/>
  <c r="M18" i="1" s="1"/>
  <c r="M24" i="1"/>
  <c r="M16" i="1"/>
  <c r="M25" i="1"/>
  <c r="L23" i="1"/>
  <c r="D19" i="1" s="1"/>
  <c r="G21" i="1"/>
  <c r="M15" i="1" l="1"/>
  <c r="L25" i="1" s="1"/>
  <c r="C5" i="1"/>
  <c r="G24" i="1"/>
  <c r="G22" i="1"/>
  <c r="C20" i="1"/>
  <c r="G23" i="1"/>
  <c r="F18" i="1"/>
  <c r="C13" i="1"/>
  <c r="C12" i="1"/>
  <c r="C6" i="1"/>
  <c r="L16" i="1" l="1"/>
  <c r="D20" i="1" s="1"/>
  <c r="L7" i="1" l="1"/>
  <c r="L6" i="1"/>
  <c r="L5" i="1"/>
  <c r="H18" i="1" l="1"/>
  <c r="E20" i="1"/>
  <c r="E19" i="1"/>
  <c r="E18" i="1"/>
  <c r="E17" i="1"/>
  <c r="E16" i="1"/>
  <c r="E15" i="1"/>
  <c r="E14" i="1"/>
  <c r="E13" i="1"/>
  <c r="E22" i="1" l="1"/>
  <c r="E12" i="1"/>
  <c r="L19" i="1" l="1"/>
  <c r="D14" i="1" l="1"/>
  <c r="D24" i="1"/>
  <c r="D25" i="1" s="1"/>
  <c r="L18" i="1" s="1"/>
  <c r="L21" i="1"/>
  <c r="D16" i="1" s="1"/>
  <c r="L26" i="1"/>
  <c r="D15" i="1" s="1"/>
  <c r="L24" i="1"/>
  <c r="D18" i="1" s="1"/>
  <c r="L20" i="1"/>
  <c r="D17" i="1" s="1"/>
  <c r="D12" i="1" l="1"/>
  <c r="D13" i="1" s="1"/>
  <c r="D26" i="1"/>
  <c r="D22" i="1"/>
  <c r="D23" i="1" s="1"/>
  <c r="I13" i="1"/>
  <c r="I14" i="1" s="1"/>
</calcChain>
</file>

<file path=xl/sharedStrings.xml><?xml version="1.0" encoding="utf-8"?>
<sst xmlns="http://schemas.openxmlformats.org/spreadsheetml/2006/main" count="14" uniqueCount="12">
  <si>
    <t>BRL</t>
  </si>
  <si>
    <t>IRRF</t>
  </si>
  <si>
    <t>CIDE</t>
  </si>
  <si>
    <t>IOF</t>
  </si>
  <si>
    <t>COFINS</t>
  </si>
  <si>
    <t>PIS</t>
  </si>
  <si>
    <t>ISS</t>
  </si>
  <si>
    <t xml:space="preserve"> &lt;= PORTUGUÊS = 1; DEUTSCH = 2; ENGLISH = 3</t>
  </si>
  <si>
    <t>DPC</t>
  </si>
  <si>
    <t xml:space="preserve"> Copyright by Impulse Assessoria de Negócios Ltda. - V. 01.3.0 - 01/2018 - Freeware - www.impulserio.com.br - hhc@impulserio.com.br</t>
  </si>
  <si>
    <t>EUR</t>
  </si>
  <si>
    <t xml:space="preserve"> Copyright by Impulse Assessoria de Negócios Ltda. - V. 01.4.0 - 04/2019 - Freeware - www.impulserio.com.br - hhc@impulserio.com.br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</si>
</sst>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000_ ;\-#,##0.00000\ "/>
    <numFmt numFmtId="165" formatCode="#,##0.00_ ;\-#,##0.00\ "/>
    <numFmt numFmtId="166" formatCode="#,##0_ ;\-#,##0\ "/>
    <numFmt numFmtId="167" formatCode="#,##0.00000"/>
    <numFmt numFmtId="168" formatCode="#,##0.00_ ;[Red]\-#,##0.00\ "/>
    <numFmt numFmtId="169" formatCode="#,##0.0000"/>
  </numFmts>
  <fonts count="1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2"/>
      <color rgb="FF0000CC"/>
      <name val="Arial"/>
      <family val="2"/>
    </font>
    <font>
      <b/>
      <sz val="10"/>
      <color theme="1"/>
      <name val="Times New Roman"/>
      <family val="1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8"/>
      <color rgb="FFFF0000"/>
      <name val="Arial"/>
      <family val="2"/>
    </font>
    <font>
      <b/>
      <sz val="16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0"/>
      <color rgb="FFFF0000"/>
      <name val="Times New Roman"/>
      <family val="1"/>
    </font>
    <font>
      <b/>
      <sz val="10"/>
      <color rgb="FF008000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4" fontId="0" fillId="0" borderId="0" xfId="0" applyNumberFormat="1" applyFont="1" applyAlignment="1" applyProtection="1">
      <alignment vertical="center"/>
      <protection hidden="1"/>
    </xf>
    <xf numFmtId="4" fontId="1" fillId="0" borderId="0" xfId="0" applyNumberFormat="1" applyFont="1" applyAlignment="1" applyProtection="1">
      <alignment horizontal="center" vertical="center"/>
      <protection hidden="1"/>
    </xf>
    <xf numFmtId="4" fontId="1" fillId="0" borderId="0" xfId="0" applyNumberFormat="1" applyFont="1" applyAlignment="1" applyProtection="1">
      <alignment vertical="center"/>
      <protection hidden="1"/>
    </xf>
    <xf numFmtId="4" fontId="1" fillId="0" borderId="0" xfId="0" applyNumberFormat="1" applyFont="1" applyBorder="1" applyAlignment="1" applyProtection="1">
      <alignment vertical="center"/>
      <protection hidden="1"/>
    </xf>
    <xf numFmtId="4" fontId="0" fillId="0" borderId="0" xfId="0" applyNumberFormat="1" applyFont="1" applyBorder="1" applyAlignment="1" applyProtection="1">
      <alignment vertical="center"/>
      <protection hidden="1"/>
    </xf>
    <xf numFmtId="4" fontId="1" fillId="0" borderId="0" xfId="0" applyNumberFormat="1" applyFont="1" applyBorder="1" applyAlignment="1" applyProtection="1">
      <alignment horizontal="center" vertical="center"/>
      <protection hidden="1"/>
    </xf>
    <xf numFmtId="4" fontId="1" fillId="0" borderId="0" xfId="0" applyNumberFormat="1" applyFont="1" applyAlignment="1" applyProtection="1">
      <alignment horizontal="left" vertical="center"/>
      <protection hidden="1"/>
    </xf>
    <xf numFmtId="165" fontId="1" fillId="0" borderId="0" xfId="0" applyNumberFormat="1" applyFont="1" applyAlignment="1" applyProtection="1">
      <alignment vertical="center"/>
      <protection hidden="1"/>
    </xf>
    <xf numFmtId="3" fontId="0" fillId="0" borderId="0" xfId="0" applyNumberFormat="1" applyFont="1" applyAlignment="1" applyProtection="1">
      <alignment horizontal="center" vertical="center"/>
      <protection hidden="1"/>
    </xf>
    <xf numFmtId="4" fontId="5" fillId="0" borderId="0" xfId="0" applyNumberFormat="1" applyFont="1" applyAlignment="1" applyProtection="1">
      <alignment vertical="center"/>
      <protection hidden="1"/>
    </xf>
    <xf numFmtId="164" fontId="1" fillId="0" borderId="0" xfId="0" applyNumberFormat="1" applyFont="1" applyFill="1" applyBorder="1" applyAlignment="1" applyProtection="1">
      <alignment horizontal="left" vertical="center"/>
      <protection hidden="1"/>
    </xf>
    <xf numFmtId="164" fontId="3" fillId="4" borderId="0" xfId="0" applyNumberFormat="1" applyFont="1" applyFill="1" applyBorder="1" applyAlignment="1" applyProtection="1">
      <alignment horizontal="left" vertical="center"/>
      <protection hidden="1"/>
    </xf>
    <xf numFmtId="4" fontId="3" fillId="4" borderId="0" xfId="0" applyNumberFormat="1" applyFont="1" applyFill="1" applyBorder="1" applyAlignment="1" applyProtection="1">
      <alignment vertical="center"/>
      <protection hidden="1"/>
    </xf>
    <xf numFmtId="4" fontId="7" fillId="4" borderId="0" xfId="0" applyNumberFormat="1" applyFont="1" applyFill="1" applyBorder="1" applyAlignment="1" applyProtection="1">
      <alignment vertical="center"/>
      <protection hidden="1"/>
    </xf>
    <xf numFmtId="4" fontId="3" fillId="4" borderId="0" xfId="0" applyNumberFormat="1" applyFont="1" applyFill="1" applyAlignment="1" applyProtection="1">
      <alignment horizontal="center" vertical="center"/>
      <protection hidden="1"/>
    </xf>
    <xf numFmtId="4" fontId="7" fillId="4" borderId="0" xfId="0" applyNumberFormat="1" applyFont="1" applyFill="1" applyAlignment="1" applyProtection="1">
      <alignment vertical="center"/>
      <protection hidden="1"/>
    </xf>
    <xf numFmtId="165" fontId="2" fillId="0" borderId="0" xfId="0" applyNumberFormat="1" applyFont="1" applyFill="1" applyBorder="1" applyAlignment="1" applyProtection="1">
      <alignment vertical="center"/>
      <protection hidden="1"/>
    </xf>
    <xf numFmtId="3" fontId="1" fillId="0" borderId="0" xfId="0" applyNumberFormat="1" applyFont="1" applyAlignment="1" applyProtection="1">
      <alignment horizontal="left" vertical="center"/>
      <protection hidden="1"/>
    </xf>
    <xf numFmtId="4" fontId="9" fillId="0" borderId="0" xfId="0" applyNumberFormat="1" applyFont="1" applyAlignment="1" applyProtection="1">
      <alignment horizontal="left" vertical="center"/>
      <protection hidden="1"/>
    </xf>
    <xf numFmtId="166" fontId="1" fillId="0" borderId="0" xfId="0" applyNumberFormat="1" applyFont="1" applyFill="1" applyBorder="1" applyAlignment="1" applyProtection="1">
      <alignment horizontal="center" vertical="center"/>
      <protection hidden="1"/>
    </xf>
    <xf numFmtId="165" fontId="1" fillId="0" borderId="0" xfId="0" applyNumberFormat="1" applyFont="1" applyFill="1" applyBorder="1" applyAlignment="1" applyProtection="1">
      <alignment vertical="center"/>
      <protection hidden="1"/>
    </xf>
    <xf numFmtId="168" fontId="1" fillId="0" borderId="6" xfId="0" applyNumberFormat="1" applyFont="1" applyBorder="1" applyAlignment="1" applyProtection="1">
      <alignment vertical="center"/>
      <protection hidden="1"/>
    </xf>
    <xf numFmtId="3" fontId="8" fillId="0" borderId="0" xfId="0" applyNumberFormat="1" applyFont="1" applyAlignment="1" applyProtection="1">
      <alignment horizontal="center" vertical="center"/>
      <protection hidden="1"/>
    </xf>
    <xf numFmtId="4" fontId="8" fillId="0" borderId="0" xfId="0" applyNumberFormat="1" applyFont="1" applyAlignment="1" applyProtection="1">
      <alignment horizontal="center" vertical="center"/>
      <protection hidden="1"/>
    </xf>
    <xf numFmtId="3" fontId="6" fillId="0" borderId="0" xfId="0" applyNumberFormat="1" applyFont="1" applyAlignment="1" applyProtection="1">
      <alignment horizontal="left" vertical="center"/>
      <protection hidden="1"/>
    </xf>
    <xf numFmtId="4" fontId="0" fillId="0" borderId="0" xfId="0" applyNumberFormat="1" applyFont="1" applyFill="1" applyBorder="1" applyAlignment="1" applyProtection="1">
      <alignment vertical="center"/>
      <protection hidden="1"/>
    </xf>
    <xf numFmtId="4" fontId="3" fillId="0" borderId="0" xfId="0" applyNumberFormat="1" applyFont="1" applyFill="1" applyBorder="1" applyAlignment="1" applyProtection="1">
      <alignment horizontal="left" vertical="center"/>
      <protection hidden="1"/>
    </xf>
    <xf numFmtId="4" fontId="2" fillId="0" borderId="0" xfId="0" applyNumberFormat="1" applyFont="1" applyAlignment="1" applyProtection="1">
      <alignment horizontal="center" vertical="center"/>
      <protection hidden="1"/>
    </xf>
    <xf numFmtId="4" fontId="10" fillId="0" borderId="0" xfId="0" applyNumberFormat="1" applyFont="1" applyAlignment="1" applyProtection="1">
      <alignment horizontal="center" vertical="center"/>
      <protection hidden="1"/>
    </xf>
    <xf numFmtId="4" fontId="9" fillId="0" borderId="0" xfId="0" applyNumberFormat="1" applyFont="1" applyAlignment="1" applyProtection="1">
      <alignment vertical="center"/>
      <protection hidden="1"/>
    </xf>
    <xf numFmtId="165" fontId="11" fillId="0" borderId="0" xfId="0" applyNumberFormat="1" applyFont="1" applyAlignment="1" applyProtection="1">
      <alignment vertical="center"/>
      <protection hidden="1"/>
    </xf>
    <xf numFmtId="4" fontId="12" fillId="0" borderId="0" xfId="0" applyNumberFormat="1" applyFont="1" applyAlignment="1" applyProtection="1">
      <alignment horizontal="left" vertical="center"/>
      <protection hidden="1"/>
    </xf>
    <xf numFmtId="165" fontId="3" fillId="0" borderId="0" xfId="0" applyNumberFormat="1" applyFont="1" applyAlignment="1" applyProtection="1">
      <alignment vertical="center"/>
      <protection hidden="1"/>
    </xf>
    <xf numFmtId="4" fontId="7" fillId="0" borderId="0" xfId="0" applyNumberFormat="1" applyFont="1" applyFill="1" applyBorder="1" applyAlignment="1" applyProtection="1">
      <alignment vertical="center"/>
      <protection hidden="1"/>
    </xf>
    <xf numFmtId="4" fontId="7" fillId="3" borderId="5" xfId="0" applyNumberFormat="1" applyFont="1" applyFill="1" applyBorder="1" applyAlignment="1" applyProtection="1">
      <alignment vertical="center"/>
      <protection hidden="1"/>
    </xf>
    <xf numFmtId="4" fontId="7" fillId="3" borderId="4" xfId="0" applyNumberFormat="1" applyFont="1" applyFill="1" applyBorder="1" applyAlignment="1" applyProtection="1">
      <alignment vertical="center"/>
      <protection hidden="1"/>
    </xf>
    <xf numFmtId="4" fontId="1" fillId="0" borderId="7" xfId="0" applyNumberFormat="1" applyFont="1" applyBorder="1" applyAlignment="1" applyProtection="1">
      <alignment horizontal="center" vertical="center"/>
      <protection hidden="1"/>
    </xf>
    <xf numFmtId="168" fontId="1" fillId="0" borderId="7" xfId="0" applyNumberFormat="1" applyFont="1" applyBorder="1" applyAlignment="1" applyProtection="1">
      <alignment vertical="center"/>
      <protection hidden="1"/>
    </xf>
    <xf numFmtId="165" fontId="4" fillId="0" borderId="4" xfId="0" applyNumberFormat="1" applyFont="1" applyBorder="1" applyAlignment="1" applyProtection="1">
      <alignment vertical="center"/>
      <protection hidden="1"/>
    </xf>
    <xf numFmtId="4" fontId="4" fillId="0" borderId="0" xfId="0" applyNumberFormat="1" applyFont="1" applyBorder="1" applyAlignment="1" applyProtection="1">
      <alignment vertical="center"/>
      <protection hidden="1"/>
    </xf>
    <xf numFmtId="4" fontId="3" fillId="7" borderId="0" xfId="0" applyNumberFormat="1" applyFont="1" applyFill="1" applyBorder="1" applyAlignment="1" applyProtection="1">
      <alignment horizontal="left" vertical="center"/>
      <protection hidden="1"/>
    </xf>
    <xf numFmtId="3" fontId="1" fillId="2" borderId="1" xfId="0" applyNumberFormat="1" applyFont="1" applyFill="1" applyBorder="1" applyAlignment="1" applyProtection="1">
      <alignment horizontal="center" vertical="center"/>
      <protection locked="0" hidden="1"/>
    </xf>
    <xf numFmtId="4" fontId="1" fillId="2" borderId="1" xfId="0" applyNumberFormat="1" applyFont="1" applyFill="1" applyBorder="1" applyAlignment="1" applyProtection="1">
      <alignment horizontal="center" vertical="center"/>
      <protection locked="0" hidden="1"/>
    </xf>
    <xf numFmtId="164" fontId="1" fillId="2" borderId="1" xfId="0" applyNumberFormat="1" applyFont="1" applyFill="1" applyBorder="1" applyAlignment="1" applyProtection="1">
      <alignment horizontal="center" vertical="center"/>
      <protection locked="0" hidden="1"/>
    </xf>
    <xf numFmtId="165" fontId="1" fillId="2" borderId="1" xfId="0" applyNumberFormat="1" applyFont="1" applyFill="1" applyBorder="1" applyAlignment="1" applyProtection="1">
      <alignment horizontal="center" vertical="center"/>
      <protection locked="0" hidden="1"/>
    </xf>
    <xf numFmtId="166" fontId="1" fillId="2" borderId="1" xfId="0" applyNumberFormat="1" applyFont="1" applyFill="1" applyBorder="1" applyAlignment="1" applyProtection="1">
      <alignment horizontal="center" vertical="center"/>
      <protection locked="0" hidden="1"/>
    </xf>
    <xf numFmtId="4" fontId="1" fillId="3" borderId="2" xfId="0" applyNumberFormat="1" applyFont="1" applyFill="1" applyBorder="1" applyAlignment="1" applyProtection="1">
      <alignment horizontal="center" vertical="center"/>
      <protection locked="0" hidden="1"/>
    </xf>
    <xf numFmtId="167" fontId="1" fillId="2" borderId="1" xfId="0" applyNumberFormat="1" applyFont="1" applyFill="1" applyBorder="1" applyAlignment="1" applyProtection="1">
      <alignment horizontal="center" vertical="center"/>
      <protection locked="0" hidden="1"/>
    </xf>
    <xf numFmtId="4" fontId="1" fillId="8" borderId="2" xfId="0" applyNumberFormat="1" applyFont="1" applyFill="1" applyBorder="1" applyAlignment="1" applyProtection="1">
      <alignment horizontal="center" vertical="center"/>
      <protection locked="0" hidden="1"/>
    </xf>
    <xf numFmtId="4" fontId="13" fillId="3" borderId="3" xfId="0" applyNumberFormat="1" applyFont="1" applyFill="1" applyBorder="1" applyAlignment="1" applyProtection="1">
      <alignment horizontal="left" vertical="center"/>
      <protection hidden="1"/>
    </xf>
    <xf numFmtId="165" fontId="1" fillId="8" borderId="7" xfId="0" applyNumberFormat="1" applyFont="1" applyFill="1" applyBorder="1" applyAlignment="1" applyProtection="1">
      <alignment vertical="center"/>
      <protection hidden="1"/>
    </xf>
    <xf numFmtId="165" fontId="4" fillId="0" borderId="0" xfId="0" applyNumberFormat="1" applyFont="1" applyBorder="1" applyAlignment="1" applyProtection="1">
      <alignment vertical="center"/>
      <protection hidden="1"/>
    </xf>
    <xf numFmtId="3" fontId="1" fillId="2" borderId="8" xfId="0" applyNumberFormat="1" applyFont="1" applyFill="1" applyBorder="1" applyAlignment="1" applyProtection="1">
      <alignment horizontal="center" vertical="center"/>
      <protection locked="0" hidden="1"/>
    </xf>
    <xf numFmtId="4" fontId="3" fillId="0" borderId="0" xfId="0" applyNumberFormat="1" applyFont="1" applyBorder="1" applyAlignment="1" applyProtection="1">
      <alignment horizontal="left" vertical="center"/>
      <protection hidden="1"/>
    </xf>
    <xf numFmtId="3" fontId="8" fillId="0" borderId="0" xfId="0" applyNumberFormat="1" applyFont="1" applyAlignment="1" applyProtection="1">
      <alignment horizontal="left" vertical="center"/>
      <protection hidden="1"/>
    </xf>
    <xf numFmtId="4" fontId="1" fillId="5" borderId="1" xfId="0" applyNumberFormat="1" applyFont="1" applyFill="1" applyBorder="1" applyAlignment="1" applyProtection="1">
      <alignment horizontal="center" vertical="center"/>
      <protection hidden="1"/>
    </xf>
    <xf numFmtId="4" fontId="1" fillId="0" borderId="0" xfId="0" applyNumberFormat="1" applyFont="1" applyFill="1" applyBorder="1" applyAlignment="1" applyProtection="1">
      <alignment horizontal="center" vertical="center"/>
      <protection hidden="1"/>
    </xf>
    <xf numFmtId="4" fontId="1" fillId="0" borderId="0" xfId="0" applyNumberFormat="1" applyFont="1" applyFill="1" applyBorder="1" applyAlignment="1" applyProtection="1">
      <alignment horizontal="left" vertical="center"/>
      <protection hidden="1"/>
    </xf>
    <xf numFmtId="4" fontId="1" fillId="8" borderId="1" xfId="0" applyNumberFormat="1" applyFont="1" applyFill="1" applyBorder="1" applyAlignment="1" applyProtection="1">
      <alignment horizontal="center" vertical="center"/>
      <protection hidden="1"/>
    </xf>
    <xf numFmtId="3" fontId="1" fillId="6" borderId="1" xfId="0" applyNumberFormat="1" applyFont="1" applyFill="1" applyBorder="1" applyAlignment="1" applyProtection="1">
      <alignment horizontal="center" vertical="center"/>
      <protection locked="0" hidden="1"/>
    </xf>
    <xf numFmtId="4" fontId="15" fillId="0" borderId="0" xfId="0" applyNumberFormat="1" applyFont="1" applyAlignment="1" applyProtection="1">
      <alignment vertical="center"/>
      <protection hidden="1"/>
    </xf>
    <xf numFmtId="169" fontId="1" fillId="0" borderId="0" xfId="0" applyNumberFormat="1" applyFont="1" applyAlignment="1" applyProtection="1">
      <alignment horizontal="center" vertical="center"/>
      <protection hidden="1"/>
    </xf>
    <xf numFmtId="169" fontId="0" fillId="0" borderId="0" xfId="0" applyNumberFormat="1" applyFont="1" applyAlignment="1" applyProtection="1">
      <alignment vertical="center"/>
      <protection hidden="1"/>
    </xf>
    <xf numFmtId="4" fontId="14" fillId="0" borderId="0" xfId="0" applyNumberFormat="1" applyFont="1" applyAlignment="1" applyProtection="1">
      <alignment horizontal="left" vertical="center"/>
      <protection hidden="1"/>
    </xf>
    <xf numFmtId="4" fontId="12" fillId="0" borderId="0" xfId="0" applyNumberFormat="1" applyFont="1" applyAlignment="1" applyProtection="1">
      <alignment vertical="center"/>
      <protection hidden="1"/>
    </xf>
    <xf numFmtId="4" fontId="4" fillId="0" borderId="3" xfId="0" applyNumberFormat="1" applyFont="1" applyBorder="1" applyAlignment="1" applyProtection="1">
      <alignment horizontal="right" vertical="center"/>
      <protection hidden="1"/>
    </xf>
    <xf numFmtId="4" fontId="4" fillId="0" borderId="9" xfId="0" applyNumberFormat="1" applyFont="1" applyBorder="1" applyAlignment="1" applyProtection="1">
      <alignment horizontal="right" vertical="center"/>
      <protection hidden="1"/>
    </xf>
    <xf numFmtId="165" fontId="4" fillId="0" borderId="10" xfId="0" applyNumberFormat="1" applyFont="1" applyBorder="1" applyAlignment="1" applyProtection="1">
      <alignment vertical="center"/>
      <protection hidden="1"/>
    </xf>
    <xf numFmtId="4" fontId="0" fillId="0" borderId="3" xfId="0" applyNumberFormat="1" applyFont="1" applyBorder="1" applyAlignment="1" applyProtection="1">
      <alignment vertical="center"/>
      <protection hidden="1"/>
    </xf>
    <xf numFmtId="4" fontId="7" fillId="0" borderId="0" xfId="0" applyNumberFormat="1" applyFont="1" applyAlignment="1" applyProtection="1">
      <alignment vertical="center"/>
      <protection hidden="1"/>
    </xf>
    <xf numFmtId="4" fontId="7" fillId="0" borderId="0" xfId="0" applyNumberFormat="1" applyFont="1" applyAlignment="1" applyProtection="1">
      <alignment horizontal="center" vertical="center"/>
      <protection hidden="1"/>
    </xf>
    <xf numFmtId="3" fontId="7" fillId="0" borderId="0" xfId="0" applyNumberFormat="1" applyFont="1" applyAlignment="1" applyProtection="1">
      <alignment horizontal="center" vertical="center"/>
      <protection hidden="1"/>
    </xf>
    <xf numFmtId="4" fontId="7" fillId="0" borderId="0" xfId="0" applyNumberFormat="1" applyFont="1" applyFill="1" applyAlignment="1" applyProtection="1">
      <alignment vertical="center"/>
      <protection hidden="1"/>
    </xf>
    <xf numFmtId="4" fontId="7" fillId="0" borderId="0" xfId="0" applyNumberFormat="1" applyFont="1" applyAlignment="1" applyProtection="1">
      <alignment horizontal="left" vertical="center"/>
      <protection hidden="1"/>
    </xf>
    <xf numFmtId="4" fontId="7" fillId="0" borderId="0" xfId="0" applyNumberFormat="1" applyFont="1" applyAlignment="1" applyProtection="1">
      <alignment horizontal="right" vertical="center"/>
      <protection hidden="1"/>
    </xf>
    <xf numFmtId="164" fontId="7" fillId="0" borderId="0" xfId="0" applyNumberFormat="1" applyFont="1" applyAlignment="1" applyProtection="1">
      <alignment vertical="center"/>
      <protection hidden="1"/>
    </xf>
    <xf numFmtId="164" fontId="7" fillId="0" borderId="0" xfId="0" applyNumberFormat="1" applyFont="1" applyAlignment="1" applyProtection="1">
      <alignment horizontal="center" vertical="center"/>
      <protection hidden="1"/>
    </xf>
    <xf numFmtId="169" fontId="7" fillId="0" borderId="0" xfId="0" applyNumberFormat="1" applyFont="1" applyAlignment="1" applyProtection="1">
      <alignment horizontal="center" vertical="center"/>
      <protection hidden="1"/>
    </xf>
    <xf numFmtId="4" fontId="16" fillId="0" borderId="0" xfId="0" applyNumberFormat="1" applyFont="1" applyAlignment="1" applyProtection="1">
      <alignment vertical="center"/>
      <protection hidden="1"/>
    </xf>
    <xf numFmtId="164" fontId="16" fillId="0" borderId="0" xfId="0" applyNumberFormat="1" applyFont="1" applyAlignment="1" applyProtection="1">
      <alignment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008000"/>
      <color rgb="FF00CC00"/>
      <color rgb="FFB8E0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showGridLines="0" tabSelected="1" zoomScaleNormal="100" workbookViewId="0">
      <selection activeCell="B4" sqref="B4"/>
    </sheetView>
  </sheetViews>
  <sheetFormatPr defaultColWidth="0" defaultRowHeight="12.75" zeroHeight="1" x14ac:dyDescent="0.2"/>
  <cols>
    <col min="1" max="1" width="0.85546875" style="1" customWidth="1"/>
    <col min="2" max="2" width="17.7109375" style="1" customWidth="1"/>
    <col min="3" max="3" width="26.7109375" style="1" customWidth="1"/>
    <col min="4" max="4" width="17.7109375" style="1" customWidth="1"/>
    <col min="5" max="5" width="5.7109375" style="1" customWidth="1"/>
    <col min="6" max="6" width="10.7109375" style="2" customWidth="1"/>
    <col min="7" max="8" width="13.7109375" style="1" customWidth="1"/>
    <col min="9" max="9" width="18.7109375" style="1" customWidth="1"/>
    <col min="10" max="10" width="3.7109375" style="1" customWidth="1"/>
    <col min="11" max="11" width="2.7109375" style="1" customWidth="1"/>
    <col min="12" max="13" width="20.7109375" style="1" hidden="1" customWidth="1"/>
    <col min="14" max="14" width="0.85546875" style="1" customWidth="1"/>
    <col min="15" max="19" width="12.7109375" style="1" hidden="1" customWidth="1"/>
    <col min="20" max="16384" width="9.140625" style="1" hidden="1"/>
  </cols>
  <sheetData>
    <row r="1" spans="2:14" ht="5.0999999999999996" customHeight="1" x14ac:dyDescent="0.2">
      <c r="B1" s="41"/>
      <c r="L1" s="70"/>
      <c r="M1" s="70"/>
      <c r="N1" s="70"/>
    </row>
    <row r="2" spans="2:14" ht="15" customHeight="1" x14ac:dyDescent="0.2">
      <c r="B2" s="3" t="str">
        <f>IF(B4=1," CÁLCULO DA INCIDÊNCIA DOS IMPOSTOS SOBRE A FATURA DE PRESTAÇÃO DE SERVIÇOS DO EXTERIOR NO BRASIL",IF(B4=2," BERECHNUNG DER AUFKOMMENDEN STEUERN AUF DIENSTLEISTUNGSRECHNUNG AUS DEM AUSLAND IN BRASILIEN",IF(B4=3," CALCULATION OF EMERGING TAXES BY INVOICE OF SERVICES FROM ABROAD IN BRAZIL")))</f>
        <v xml:space="preserve"> CALCULATION OF EMERGING TAXES BY INVOICE OF SERVICES FROM ABROAD IN BRAZIL</v>
      </c>
      <c r="L2" s="70"/>
      <c r="M2" s="70"/>
      <c r="N2" s="70"/>
    </row>
    <row r="3" spans="2:14" ht="3.95" customHeight="1" thickBot="1" x14ac:dyDescent="0.25">
      <c r="B3" s="3"/>
      <c r="L3" s="70"/>
      <c r="M3" s="70"/>
      <c r="N3" s="70"/>
    </row>
    <row r="4" spans="2:14" ht="14.45" customHeight="1" thickBot="1" x14ac:dyDescent="0.25">
      <c r="B4" s="42">
        <v>3</v>
      </c>
      <c r="C4" s="3" t="s">
        <v>7</v>
      </c>
      <c r="E4" s="2"/>
      <c r="J4" s="23"/>
      <c r="K4" s="23"/>
      <c r="L4" s="71" t="str">
        <f>IF(G19=0,IF(B4=1,"VALOR ??",IF(B4=2,"BETRAG ??",IF(B4=3,"VALUE ??"))),1)</f>
        <v>VALUE ??</v>
      </c>
      <c r="M4" s="70">
        <f>L17-(L17*(1-(B19/100)))</f>
        <v>0</v>
      </c>
      <c r="N4" s="70"/>
    </row>
    <row r="5" spans="2:14" ht="14.45" customHeight="1" thickBot="1" x14ac:dyDescent="0.25">
      <c r="B5" s="43" t="s">
        <v>10</v>
      </c>
      <c r="C5" s="4" t="str">
        <f>IF(B4=1," &lt;= MOEDA ( Somente USD ou EUR )",IF(B4=2," &lt;= WÄHRUNG ( Nur USD oder EUR )",IF(B4=3," &lt;= CURRENCY ( Only USD or EUR )")))</f>
        <v xml:space="preserve"> &lt;= CURRENCY ( Only USD or EUR )</v>
      </c>
      <c r="D5" s="4"/>
      <c r="E5" s="2"/>
      <c r="J5" s="23"/>
      <c r="K5" s="23"/>
      <c r="L5" s="71" t="str">
        <f>IF(AND(L16=0,G19=0,H19=0,L15=1),IF(B4=1,"CÂMBIO ??",IF(B4=2,"KURS ??",IF(B4=3,"RATE ??")))," ")</f>
        <v xml:space="preserve"> </v>
      </c>
      <c r="M5" s="72">
        <f>IF(SUM(B28:E28)=0,1,0)</f>
        <v>1</v>
      </c>
      <c r="N5" s="70"/>
    </row>
    <row r="6" spans="2:14" ht="14.45" customHeight="1" thickBot="1" x14ac:dyDescent="0.25">
      <c r="B6" s="44">
        <v>0</v>
      </c>
      <c r="C6" s="4" t="str">
        <f>IF(B4=1," &lt;= CÂMBIO - R$",IF(B4=2," &lt;= WECHSELKURS - R$",IF(B4=3," &lt;= EXCHANGE RATE - R$")))</f>
        <v xml:space="preserve"> &lt;= EXCHANGE RATE - R$</v>
      </c>
      <c r="D6" s="5"/>
      <c r="E6" s="2"/>
      <c r="J6" s="23"/>
      <c r="K6" s="23"/>
      <c r="L6" s="71" t="str">
        <f>IF(AND(L16=0,G19&gt;0,H19=0,L15=1),IF(B4=1,"CÂMBIO ??",IF(B4=2,"KURS ??",IF(B4=3,"RATE ??")))," ")</f>
        <v xml:space="preserve"> </v>
      </c>
      <c r="M6" s="72">
        <f>IF(F20=" ",1,0)</f>
        <v>0</v>
      </c>
      <c r="N6" s="70"/>
    </row>
    <row r="7" spans="2:14" ht="14.45" customHeight="1" thickBot="1" x14ac:dyDescent="0.25">
      <c r="B7" s="45">
        <v>0</v>
      </c>
      <c r="C7" s="4" t="str">
        <f>IF(B4=1," &lt;= VALOR DA FATURA",IF(B4=2," &lt;= RECHNUNGSBETRAG",IF(B4=3," &lt;= INVOICE VALUE")))</f>
        <v xml:space="preserve"> &lt;= INVOICE VALUE</v>
      </c>
      <c r="D7" s="5"/>
      <c r="E7" s="2"/>
      <c r="J7" s="23"/>
      <c r="K7" s="23"/>
      <c r="L7" s="71" t="str">
        <f>IF(AND(L16&gt;0,G19&gt;0,H19&gt;0,L15=1),IF(B4=1,"CÂMBIO",IF(B4=2,"KURS",IF(B4=3,"RATE")))," ")</f>
        <v xml:space="preserve"> </v>
      </c>
      <c r="M7" s="72">
        <f>IF(M6*F24=0,0,1)</f>
        <v>0</v>
      </c>
      <c r="N7" s="70"/>
    </row>
    <row r="8" spans="2:14" ht="14.45" customHeight="1" thickBot="1" x14ac:dyDescent="0.25">
      <c r="B8" s="46">
        <v>2</v>
      </c>
      <c r="C8" s="11" t="str">
        <f>IF(B4=1," &lt;= CÁLCULO EM BRL = 1; CÁLCULO EM MOEDA = 2",IF(B4=2," &lt;= BERECHNUNG IN BRL = 1; BERECHNUNG IN WÄHRUNG = 2",IF(B4=3," &lt;= CALCULATION IN BRL = 1; CALCULATION IN CURRENCY = 2")))</f>
        <v xml:space="preserve"> &lt;= CALCULATION IN BRL = 1; CALCULATION IN CURRENCY = 2</v>
      </c>
      <c r="D8" s="4"/>
      <c r="E8" s="5"/>
      <c r="F8" s="28"/>
      <c r="G8" s="55"/>
      <c r="J8" s="23"/>
      <c r="K8" s="23"/>
      <c r="L8" s="72" t="str">
        <f>IF(AND(L15=0,H19&gt;0),IF(B4=1,"SEM USO   ",IF(B4=2,"UNBENUTZT   ",IF(B4=3,"UNUSED   ")))," ")</f>
        <v xml:space="preserve"> </v>
      </c>
      <c r="M8" s="72">
        <f>IF(OR(F23=" ",F23&gt;1),1,0)</f>
        <v>0</v>
      </c>
      <c r="N8" s="70"/>
    </row>
    <row r="9" spans="2:14" ht="3.95" customHeight="1" x14ac:dyDescent="0.2">
      <c r="B9" s="20"/>
      <c r="C9" s="11"/>
      <c r="D9" s="4"/>
      <c r="E9" s="5"/>
      <c r="L9" s="70"/>
      <c r="M9" s="70"/>
      <c r="N9" s="70"/>
    </row>
    <row r="10" spans="2:14" ht="0.95" customHeight="1" x14ac:dyDescent="0.2">
      <c r="B10" s="12"/>
      <c r="C10" s="12"/>
      <c r="D10" s="13"/>
      <c r="E10" s="14"/>
      <c r="F10" s="15"/>
      <c r="G10" s="16"/>
      <c r="H10" s="16"/>
      <c r="I10" s="16"/>
      <c r="J10" s="16"/>
      <c r="K10" s="16"/>
      <c r="L10" s="73"/>
      <c r="M10" s="73"/>
      <c r="N10" s="70"/>
    </row>
    <row r="11" spans="2:14" ht="3.95" customHeight="1" thickBot="1" x14ac:dyDescent="0.25">
      <c r="B11" s="20"/>
      <c r="C11" s="11"/>
      <c r="D11" s="4"/>
      <c r="E11" s="5"/>
      <c r="L11" s="70"/>
      <c r="M11" s="70"/>
      <c r="N11" s="70"/>
    </row>
    <row r="12" spans="2:14" ht="12.75" customHeight="1" thickBot="1" x14ac:dyDescent="0.25">
      <c r="C12" s="6" t="str">
        <f>IF(B4=1,"FATURA LÍQUIDO",IF(B4=2,"RECHNUNG NETTO",IF(B4=3,"INVOICE NET")))</f>
        <v>INVOICE NET</v>
      </c>
      <c r="D12" s="21">
        <f>D25</f>
        <v>0</v>
      </c>
      <c r="E12" s="6" t="str">
        <f>B5</f>
        <v>EUR</v>
      </c>
      <c r="F12" s="32" t="str">
        <f>IF(AND(M22=1,M23=1,M19=1,M5=1),L13,IF(AND(M22=0,M23=0,M19=0,M5=1),L12,IF(AND(M22=0,M23=1,M19=1,M5=0),L12,IF(AND(M22=1,M23=1,M19=1,M5=0),L12,IF(AND(M22=0,M23=1,M19=0,M5=0),L12,IF(AND(M22=0,M23=1,M19=1,M5=1),L12,IF(AND(M22=0,M23=1,M19=0,M5=1),L12,IF(AND(M22=0,M23=0,M19=1,M5=1)," ",IF(AND(M22=1,M23=0,M19=1,M5=1)," ")))))))))</f>
        <v xml:space="preserve"> </v>
      </c>
      <c r="I12" s="56" t="str">
        <f>IF(B8=1,"BRL",IF(B8=2,B5))</f>
        <v>EUR</v>
      </c>
      <c r="J12" s="57"/>
      <c r="K12" s="57"/>
      <c r="L12" s="74" t="str">
        <f>IF(B4=1," ERRO NO PARÂMETRO AÇÃO !!!",IF(B4=2," FEHLER IM PARAMETER AKTION !!!",IF(B4=3," PARAMETER ERROR IN ACTION !!!")))</f>
        <v xml:space="preserve"> PARAMETER ERROR IN ACTION !!!</v>
      </c>
      <c r="M12" s="72">
        <f>IF(OR(F24=" ",F24&gt;1),1,0)</f>
        <v>0</v>
      </c>
      <c r="N12" s="70"/>
    </row>
    <row r="13" spans="2:14" ht="12.75" customHeight="1" thickBot="1" x14ac:dyDescent="0.25">
      <c r="B13" s="2" t="str">
        <f>IF(B4=1,"IMPOSTOS - %",IF(B4=2,"STEUERN - %",IF(B4=3,"TAXES - %")))</f>
        <v>TAXES - %</v>
      </c>
      <c r="C13" s="2" t="str">
        <f>IF(B4=1,"FATURA LÍQUIDO",IF(B4=2,"RECHNUNG NETTO",IF(B4=3,"INVOICE NET")))</f>
        <v>INVOICE NET</v>
      </c>
      <c r="D13" s="8">
        <f>IF(B8=1,D12*B6,IF(B8=2,D12))</f>
        <v>0</v>
      </c>
      <c r="E13" s="2" t="str">
        <f>IF(B8=1,"BRL",IF(B8=2,B5))</f>
        <v>EUR</v>
      </c>
      <c r="F13" s="27" t="str">
        <f>IF(B4=1," Valor dos impostos mais despesas  =&gt;",IF(B4=2," Anteil der Steuern mit Spesen   =&gt;",IF(B4=3," Share of taxes with fees   =&gt;")))</f>
        <v xml:space="preserve"> Share of taxes with fees   =&gt;</v>
      </c>
      <c r="G13" s="26"/>
      <c r="H13" s="26"/>
      <c r="I13" s="56">
        <f>L19+L26+L21+L20+L24+M4+L16</f>
        <v>0</v>
      </c>
      <c r="J13" s="57"/>
      <c r="K13" s="57"/>
      <c r="L13" s="70" t="str">
        <f>IF(B4=1," &lt;= OPÇÕES ACIONADAS",IF(B4=2," &lt;= OPTIONEN GESTARTET",IF(B4=3," &lt;= OPTIONS ACTIVATED")))</f>
        <v xml:space="preserve"> &lt;= OPTIONS ACTIVATED</v>
      </c>
      <c r="M13" s="72">
        <f>IF(OR(F21=" ",F21&gt;1),1,0)</f>
        <v>0</v>
      </c>
      <c r="N13" s="70"/>
    </row>
    <row r="14" spans="2:14" ht="13.5" thickBot="1" x14ac:dyDescent="0.25">
      <c r="B14" s="47">
        <v>15</v>
      </c>
      <c r="C14" s="37" t="s">
        <v>1</v>
      </c>
      <c r="D14" s="38">
        <f>IF(AND(L23=1,M20=1,F21=1,M19=1,M5=1),-L19,L19)</f>
        <v>0</v>
      </c>
      <c r="E14" s="2" t="str">
        <f>IF(B8=1,"BRL",IF(B8=2,B5))</f>
        <v>EUR</v>
      </c>
      <c r="F14" s="58" t="str">
        <f>IF(B4=1," Valor por conta do devedor   =&gt;",IF(B4=2," Betrag zu Lasten desSchuldners   =&gt;",IF(B4=3," Value for the debtor's account   =&gt;")))</f>
        <v xml:space="preserve"> Value for the debtor's account   =&gt;</v>
      </c>
      <c r="G14" s="26"/>
      <c r="H14" s="26"/>
      <c r="I14" s="59">
        <f>I13-D24</f>
        <v>0</v>
      </c>
      <c r="J14" s="57"/>
      <c r="K14" s="57"/>
      <c r="L14" s="74" t="str">
        <f>IF(B4=1," (Inclusão CIDE somente com IRRF acionado)", IF(B4=2," (Einbeziehung CIDE, nur wenn IRRF in Aktion)",IF(B4=3," (Inclusion CIDE only if IRRF in Aktion)")))</f>
        <v xml:space="preserve"> (Inclusion CIDE only if IRRF in Aktion)</v>
      </c>
      <c r="M14" s="72">
        <f>IF(OR(F22=" ",F22&gt;1),1,0)</f>
        <v>0</v>
      </c>
      <c r="N14" s="70"/>
    </row>
    <row r="15" spans="2:14" x14ac:dyDescent="0.2">
      <c r="B15" s="47">
        <v>10</v>
      </c>
      <c r="C15" s="37" t="s">
        <v>2</v>
      </c>
      <c r="D15" s="38">
        <f>IF(AND(L23=1,L22=1,F22=1,M19=1,M5=1),-L26,L26)</f>
        <v>0</v>
      </c>
      <c r="E15" s="2" t="str">
        <f>IF(B8=1,"BRL",IF(B8=2,B5))</f>
        <v>EUR</v>
      </c>
      <c r="J15" s="23"/>
      <c r="K15" s="23"/>
      <c r="L15" s="72">
        <f>IF(B5=F19,0,1)</f>
        <v>0</v>
      </c>
      <c r="M15" s="72">
        <f>IF(M24=1,-1,0)</f>
        <v>0</v>
      </c>
      <c r="N15" s="70"/>
    </row>
    <row r="16" spans="2:14" x14ac:dyDescent="0.2">
      <c r="B16" s="49">
        <v>5</v>
      </c>
      <c r="C16" s="37" t="s">
        <v>6</v>
      </c>
      <c r="D16" s="51">
        <f>L21</f>
        <v>0</v>
      </c>
      <c r="E16" s="2" t="str">
        <f>IF(B8=1,"BRL",IF(B8=2,B5))</f>
        <v>EUR</v>
      </c>
      <c r="F16" s="30" t="str">
        <f>IF(B4=1," (MOEDA igual B5: incluir EUR ou USD e em VALOR despesas bancárias)",IF(B4=2," (WÄHRUNG gleich B5: EUR oder USD und in BETRAG Bankspesen eingeben)",IF(B4=3," (CURRENCY equal B5: include EUR or USD and in VALUE bank expenses)")))</f>
        <v xml:space="preserve"> (CURRENCY equal B5: include EUR or USD and in VALUE bank expenses)</v>
      </c>
      <c r="L16" s="75">
        <f>IF(B8=1,IF(B5=F19,G19*B6,IF(B5&lt;&gt;F19,G19*H19)),IF(B5=F19,G19,IF(B5&lt;&gt;F19,G19*H19/B6)))</f>
        <v>0</v>
      </c>
      <c r="M16" s="72">
        <f>IF(F20=F22,-1,0)</f>
        <v>-1</v>
      </c>
      <c r="N16" s="70"/>
    </row>
    <row r="17" spans="2:14" x14ac:dyDescent="0.2">
      <c r="B17" s="49">
        <v>7.6</v>
      </c>
      <c r="C17" s="37" t="s">
        <v>4</v>
      </c>
      <c r="D17" s="51">
        <f>L20</f>
        <v>0</v>
      </c>
      <c r="E17" s="2" t="str">
        <f>IF(B8=1,"BRL",IF(B8=2,B5))</f>
        <v>EUR</v>
      </c>
      <c r="F17" s="19" t="str">
        <f>IF(B4=1," (MOEDA diferente: incluir VALOR e CÂMBIO. Em BRL, CÂMBIO = 1)",IF(B4=2," (WÄHRUNG anders: BETRAG und KURS eingeben. In BRL, KURS = 1)",IF(B4=3," (CURRENCY different: include VALUE and RATE. In BRL, RATE = 1)")))</f>
        <v xml:space="preserve"> (CURRENCY different: include VALUE and RATE. In BRL, RATE = 1)</v>
      </c>
      <c r="I17" s="17"/>
      <c r="J17" s="17"/>
      <c r="K17" s="17"/>
      <c r="L17" s="70">
        <f>IF(B8=1,B7*B6,IF(B8=2,B7))</f>
        <v>0</v>
      </c>
      <c r="M17" s="72">
        <f>IF(F20&lt;&gt;F21,0,1)</f>
        <v>1</v>
      </c>
      <c r="N17" s="70"/>
    </row>
    <row r="18" spans="2:14" ht="13.5" thickBot="1" x14ac:dyDescent="0.25">
      <c r="B18" s="49">
        <v>1.65</v>
      </c>
      <c r="C18" s="37" t="s">
        <v>5</v>
      </c>
      <c r="D18" s="51">
        <f>L24</f>
        <v>0</v>
      </c>
      <c r="E18" s="2" t="str">
        <f>IF(B8=1,"BRL",IF(B8=2,B5))</f>
        <v>EUR</v>
      </c>
      <c r="F18" s="2" t="str">
        <f>IF(B4=1,"MOEDA",IF(B4=2,"WÄHRUNG",IF(B4=3,"CURRENCY")))</f>
        <v>CURRENCY</v>
      </c>
      <c r="G18" s="2" t="str">
        <f>IF(L4=1,IF(B4=1,"VALOR",IF(B4=2,"BETRAG",IF(B4=3,"VALUE"))),L4)</f>
        <v>VALUE ??</v>
      </c>
      <c r="H18" s="2" t="str">
        <f>CONCATENATE(L5,L6,L7,L8)</f>
        <v xml:space="preserve">    </v>
      </c>
      <c r="J18" s="23"/>
      <c r="K18" s="23"/>
      <c r="L18" s="79">
        <f>D25*B19/100</f>
        <v>0</v>
      </c>
      <c r="M18" s="72">
        <f>IF(AND(M17=1,F21=0),-1,0)</f>
        <v>-1</v>
      </c>
      <c r="N18" s="70"/>
    </row>
    <row r="19" spans="2:14" ht="13.5" thickBot="1" x14ac:dyDescent="0.25">
      <c r="B19" s="47">
        <v>0.38</v>
      </c>
      <c r="C19" s="37" t="s">
        <v>3</v>
      </c>
      <c r="D19" s="38">
        <f>IF(AND(M6=0,L23=1,F23=1,M5=1),-M4,M4)</f>
        <v>0</v>
      </c>
      <c r="E19" s="2" t="str">
        <f>IF(B8=1,"BRL",IF(B8=2,B5))</f>
        <v>EUR</v>
      </c>
      <c r="F19" s="42" t="s">
        <v>10</v>
      </c>
      <c r="G19" s="43">
        <v>0</v>
      </c>
      <c r="H19" s="48"/>
      <c r="J19" s="23"/>
      <c r="K19" s="23"/>
      <c r="L19" s="70">
        <f>(L17/((100-B14)/100))-L17</f>
        <v>0</v>
      </c>
      <c r="M19" s="72">
        <f>IF(OR(F20=" ",F20&gt;1),0,1)</f>
        <v>1</v>
      </c>
      <c r="N19" s="70"/>
    </row>
    <row r="20" spans="2:14" ht="13.5" customHeight="1" thickBot="1" x14ac:dyDescent="0.25">
      <c r="C20" s="37" t="str">
        <f>IF(B4=1,"DESPESA BANCO",IF(B4=2,"BANKSPESEN",IF(B4=3,"BANK FEES")))</f>
        <v>BANK FEES</v>
      </c>
      <c r="D20" s="22">
        <f>IF(AND(M6=0,L23=1,F24=1,M5=1),-L16,L16)</f>
        <v>0</v>
      </c>
      <c r="E20" s="57" t="str">
        <f>IF(B8=1,"BRL",IF(B8=2,B5))</f>
        <v>EUR</v>
      </c>
      <c r="F20" s="60">
        <v>0</v>
      </c>
      <c r="G20" s="25" t="str">
        <f>IF(OR(M22=0,M5=0),IF(B4=1," Inserir ZERO ou UM aqui e abaixo ! ",IF(B4=2," NULL oder EINS hier und darunter setzen !",IF(B4=3," =&gt; Put  ZERO or ONE here and below !"))),IF(B4=1," &lt;= CÉLULAS ABAIXO EM AÇÃO = 1 ou 0",IF(B4=2," &lt;= UNTERE FELDER IN AKTION = 1 oder 0",IF(B4=3," &lt;= BELOW FIELDS IN ACTION = 1 or 0"))))</f>
        <v xml:space="preserve"> =&gt; Put  ZERO or ONE here and below !</v>
      </c>
      <c r="L20" s="70">
        <f>((1+(B16/100))/(1-(B18/100)-(B17/100)))*(L17+L19)*(B17/100)</f>
        <v>0</v>
      </c>
      <c r="M20" s="72">
        <f>IF(F22=" ",0,1)</f>
        <v>1</v>
      </c>
      <c r="N20" s="70"/>
    </row>
    <row r="21" spans="2:14" ht="15" customHeight="1" thickBot="1" x14ac:dyDescent="0.25">
      <c r="B21" s="61" t="str">
        <f>IF(B4=1," Valores em fundo verde são sempre por conta do Devedor",IF(B4=2," Werte in grünen Felder gehen immer auf Lasten des Schuldners",IF(B4=3," Values in green fields are always at the expenses of the Debtor")))</f>
        <v xml:space="preserve"> Values in green fields are always at the expenses of the Debtor</v>
      </c>
      <c r="F21" s="42">
        <v>0</v>
      </c>
      <c r="G21" s="7" t="str">
        <f>IF(B4=1," &lt;= IRRF EXCLUSO = 0; IRRF INCLUSO = 1",IF(B4=2," &lt;= OHNE IRRF = 0; IRRF EINBESCHLOSSEN = 1",IF(B4=3," &lt;= IRRF EXCLUDED = 0; IRRF INCLUDED = 1")))</f>
        <v xml:space="preserve"> &lt;= IRRF EXCLUDED = 0; IRRF INCLUDED = 1</v>
      </c>
      <c r="H21" s="9"/>
      <c r="L21" s="70">
        <f>(L17+L19)/((100-B16)/100)-L17-L19</f>
        <v>0</v>
      </c>
      <c r="M21" s="72">
        <f>IF(F21=" ",0,1)</f>
        <v>1</v>
      </c>
      <c r="N21" s="70"/>
    </row>
    <row r="22" spans="2:14" ht="13.5" thickBot="1" x14ac:dyDescent="0.25">
      <c r="C22" s="2" t="str">
        <f>IF(B4=1,"CUSTO TOTAL:",IF(B4=2,"GESAMT KOSTEN:",IF(B4=3,"TOTAL COST:")))</f>
        <v>TOTAL COST:</v>
      </c>
      <c r="D22" s="33">
        <f>IF(B8=2,L17+L19+L26+L21+L20+L24+M4+L16,IF(B8=1,(L17+L19+L26+L21+L20+L24+M4+L16)/B6))</f>
        <v>0</v>
      </c>
      <c r="E22" s="2" t="str">
        <f>B5</f>
        <v>EUR</v>
      </c>
      <c r="F22" s="42">
        <v>0</v>
      </c>
      <c r="G22" s="7" t="str">
        <f>IF(B4=1," &lt;= CIDE EXCLUSO = 0; CIDE INCLUSO = 1",IF(B4=2," &lt;= OHNE CIDE = 0; CIDE EINBESCHLOSSEN = 1",IF(B4=3," &lt;= CIDE EXCLUDED = 0; CIDE INCLUDED = 1")))</f>
        <v xml:space="preserve"> &lt;= CIDE EXCLUDED = 0; CIDE INCLUDED = 1</v>
      </c>
      <c r="L22" s="72">
        <f>IF(AND(F21=0,F22=1),0,1)</f>
        <v>1</v>
      </c>
      <c r="M22" s="72">
        <f>IF(F20=1,1,IF(OR(F20=0,F20&gt;1),0))</f>
        <v>0</v>
      </c>
      <c r="N22" s="70"/>
    </row>
    <row r="23" spans="2:14" ht="13.5" thickBot="1" x14ac:dyDescent="0.25">
      <c r="B23" s="23"/>
      <c r="C23" s="2" t="str">
        <f>IF(B4=1,"CUSTO TOTAL:",IF(B4=2,"GESAMT KOSTEN:",IF(B4=3,"TOTAL COST:")))</f>
        <v>TOTAL COST:</v>
      </c>
      <c r="D23" s="33">
        <f>D22*B6</f>
        <v>0</v>
      </c>
      <c r="E23" s="2" t="s">
        <v>0</v>
      </c>
      <c r="F23" s="42">
        <v>0</v>
      </c>
      <c r="G23" s="18" t="str">
        <f>IF(B4=1," &lt;= IOF EXCLUSO = 0; IOF INCLUSO = 1",IF(B4=2," &lt;= OHNE IOF = 0; IOF EINBESCHLOSSEN = 1",IF(B4=3," &lt;= IOF EXCLUDED = 0; IOF INCLUDED = 1")))</f>
        <v xml:space="preserve"> &lt;= IOF EXCLUDED = 0; IOF INCLUDED = 1</v>
      </c>
      <c r="L23" s="72">
        <f>IF(F20=0,0,1)</f>
        <v>0</v>
      </c>
      <c r="M23" s="72">
        <f>IF(AND(F23=0,F24=0,F21=0,F22=0),0,1)</f>
        <v>0</v>
      </c>
      <c r="N23" s="70"/>
    </row>
    <row r="24" spans="2:14" ht="13.5" customHeight="1" thickBot="1" x14ac:dyDescent="0.25">
      <c r="B24" s="7" t="str">
        <f>IF(B4=1,"POR CONTA DEVEDOR // RETIDO POR BANCO:",IF(B4=2,"ZU LASTEN SCHULDENER // BANK BEHÄLT EIN:",IF(B4=3,"PER DEBTOR ACCOUNT // WITHHELD BY BANK:")))</f>
        <v>PER DEBTOR ACCOUNT // WITHHELD BY BANK:</v>
      </c>
      <c r="D24" s="31">
        <f>IF(AND(F20=1,M21=1,M20=1),IF(F23=1,M4)+IF(F24=1,L16)+IF(F21+(F22*F21)=1,L19)+IF(F21+F22=2,L19+L26),0)</f>
        <v>0</v>
      </c>
      <c r="E24" s="57" t="str">
        <f>IF(B8=1,"BRL",IF(B8=2,B5))</f>
        <v>EUR</v>
      </c>
      <c r="F24" s="53">
        <v>0</v>
      </c>
      <c r="G24" s="7" t="str">
        <f>IF(B4=1," &lt;= DESP. BANCO EXCLUSO = 0; INCLUSO = 1",IF(B4=2," &lt;= OHNE BANKSPESEN = 0; MIT SPESEN = 1",IF(B4=3," &lt;= WITHOUT BANK FEES = 0; WITH FEES = 1")))</f>
        <v xml:space="preserve"> &lt;= WITHOUT BANK FEES = 0; WITH FEES = 1</v>
      </c>
      <c r="H24" s="34"/>
      <c r="I24" s="34"/>
      <c r="J24" s="34"/>
      <c r="K24" s="34"/>
      <c r="L24" s="70">
        <f>((1+(B16/100))/(1-(B18/100)-(B17/100)))*(L17+L19)*(B18/100)</f>
        <v>0</v>
      </c>
      <c r="M24" s="72">
        <f>IF(F20=0,0,1)</f>
        <v>0</v>
      </c>
      <c r="N24" s="70"/>
    </row>
    <row r="25" spans="2:14" ht="16.5" thickBot="1" x14ac:dyDescent="0.25">
      <c r="B25" s="69"/>
      <c r="C25" s="66" t="str">
        <f>IF(B4=1," CREDOR  RECEBE LÍQUIDO:",IF(B4=2," GLÄUBIGER ERHÄLT NETTO:",IF(B4=3," CREDITOR RECIVES LIQUID:")))</f>
        <v xml:space="preserve"> CREDITOR RECIVES LIQUID:</v>
      </c>
      <c r="D25" s="39">
        <f>IF(B8=2,B7-D24,B7-(D24/B6))</f>
        <v>0</v>
      </c>
      <c r="E25" s="2" t="str">
        <f>B5</f>
        <v>EUR</v>
      </c>
      <c r="F25" s="50" t="str">
        <f>IF((F21+F22+F23+F24)*F20&gt;=1,IF(B4=1," &lt;= O CREDOR assume os CUSTOS em VERMELHO",IF(B4=2," &lt;= Der GLAÜBIGER übernimmt die KOSTEN in ROT",IF(B4=3," &lt;= The CREDITOR assumes the COSTS in RED"))),IF(B4=1," &lt;= O DEVEDOR assume os CUSTOS em PRETO",IF(B4=2," &lt;= Der SCHULDNER übernimmt die KOSTEN in SCHWARZ",IF(B4=3," &lt;= The DEBTOR assumes the COSTS in BLACK"))))</f>
        <v xml:space="preserve"> &lt;= The DEBTOR assumes the COSTS in BLACK</v>
      </c>
      <c r="G25" s="35"/>
      <c r="H25" s="35"/>
      <c r="I25" s="35"/>
      <c r="J25" s="35"/>
      <c r="K25" s="36"/>
      <c r="L25" s="72">
        <f>IF(M5=1,SUM(F15:I15)+SUM(F16:I16),0)</f>
        <v>0</v>
      </c>
      <c r="M25" s="72">
        <f>IF(F20&lt;&gt;F22,0,1)</f>
        <v>1</v>
      </c>
      <c r="N25" s="70"/>
    </row>
    <row r="26" spans="2:14" ht="15" customHeight="1" thickBot="1" x14ac:dyDescent="0.25">
      <c r="B26" s="40"/>
      <c r="C26" s="67" t="str">
        <f>IF(B4=1,"VALOR LÍQUIDO:",IF(B4=2,"BETRAG NETTO:",IF(B4=3,"NET VALUE:")))</f>
        <v>NET VALUE:</v>
      </c>
      <c r="D26" s="68">
        <f>D25*B6</f>
        <v>0</v>
      </c>
      <c r="E26" s="2" t="s">
        <v>0</v>
      </c>
      <c r="F26" s="29" t="str">
        <f>IF(AND(M22=1,M20=1,F22&gt;F21),"=&gt;&gt;"," ")</f>
        <v xml:space="preserve"> </v>
      </c>
      <c r="G26" s="65" t="str">
        <f>IF(AND(M22=1,M20=1,F22&gt;F21),L14," ")</f>
        <v xml:space="preserve"> </v>
      </c>
      <c r="H26" s="5"/>
      <c r="I26" s="5"/>
      <c r="J26" s="5"/>
      <c r="K26" s="5"/>
      <c r="L26" s="70">
        <f>(L17+L19)/(1-(B16/100))*(B15/100)</f>
        <v>0</v>
      </c>
      <c r="M26" s="72">
        <f>IF(M6*F23=0,0,1)</f>
        <v>0</v>
      </c>
      <c r="N26" s="70"/>
    </row>
    <row r="27" spans="2:14" ht="15" customHeight="1" x14ac:dyDescent="0.2">
      <c r="B27" s="54" t="str">
        <f>IF(B4=1," RESUMO: PARÂMETROS CONFORME ACORDADO ENTRE FORNECEDOR DO SERVIÇO E CLIENTE E CONFORME LEGISLAÇÃO ATUAL.",IF(B4=2,"RESÜMEE: PARAMETER NACH VEREINBARUNG ZWISCHEN LIEFERANT DER DIENSTLEISTUNG UND KUNDE UND AKTUELLER GESETZGEBUNG. ",IF(B4=3,"SUMMARY: PARAMETERS AS AGREED BETWEEN SUPPLIER OF SERVICE AND CUSTOMER AND ACCORDING TO CURRENT LEGISLATION.")))</f>
        <v>SUMMARY: PARAMETERS AS AGREED BETWEEN SUPPLIER OF SERVICE AND CUSTOMER AND ACCORDING TO CURRENT LEGISLATION.</v>
      </c>
      <c r="D27" s="52"/>
      <c r="E27" s="2"/>
      <c r="F27" s="62"/>
      <c r="G27" s="63"/>
      <c r="L27" s="80"/>
      <c r="M27" s="78"/>
      <c r="N27" s="70"/>
    </row>
    <row r="28" spans="2:14" ht="8.1" customHeight="1" x14ac:dyDescent="0.2">
      <c r="F28" s="1"/>
      <c r="J28" s="23"/>
      <c r="K28" s="23"/>
      <c r="L28" s="77"/>
      <c r="M28" s="72"/>
      <c r="N28" s="70"/>
    </row>
    <row r="29" spans="2:14" hidden="1" x14ac:dyDescent="0.2">
      <c r="B29" s="10" t="s">
        <v>9</v>
      </c>
      <c r="C29" s="3"/>
      <c r="D29" s="8"/>
      <c r="E29" s="2"/>
      <c r="I29" s="24" t="s">
        <v>8</v>
      </c>
      <c r="J29" s="24"/>
      <c r="K29" s="24"/>
      <c r="L29" s="71"/>
      <c r="M29" s="71"/>
      <c r="N29" s="70"/>
    </row>
    <row r="30" spans="2:14" hidden="1" x14ac:dyDescent="0.2">
      <c r="C30" s="3"/>
      <c r="D30" s="8"/>
      <c r="E30" s="2"/>
      <c r="L30" s="70"/>
      <c r="M30" s="70"/>
      <c r="N30" s="70"/>
    </row>
    <row r="31" spans="2:14" hidden="1" x14ac:dyDescent="0.2">
      <c r="C31" s="3"/>
      <c r="D31" s="8"/>
      <c r="E31" s="2"/>
      <c r="L31" s="70"/>
      <c r="M31" s="70"/>
      <c r="N31" s="70"/>
    </row>
    <row r="32" spans="2:14" hidden="1" x14ac:dyDescent="0.2">
      <c r="C32" s="3"/>
      <c r="D32" s="8"/>
      <c r="E32" s="2"/>
      <c r="L32" s="70"/>
      <c r="M32" s="70"/>
      <c r="N32" s="70"/>
    </row>
    <row r="33" spans="2:14" hidden="1" x14ac:dyDescent="0.2">
      <c r="C33" s="3"/>
      <c r="D33" s="8"/>
      <c r="E33" s="2"/>
      <c r="L33" s="70"/>
      <c r="M33" s="70"/>
      <c r="N33" s="70"/>
    </row>
    <row r="34" spans="2:14" hidden="1" x14ac:dyDescent="0.2">
      <c r="L34" s="70"/>
      <c r="M34" s="70"/>
      <c r="N34" s="70"/>
    </row>
    <row r="35" spans="2:14" hidden="1" x14ac:dyDescent="0.2">
      <c r="L35" s="70"/>
      <c r="M35" s="70"/>
      <c r="N35" s="70"/>
    </row>
    <row r="36" spans="2:14" hidden="1" x14ac:dyDescent="0.2">
      <c r="L36" s="70"/>
      <c r="M36" s="70"/>
      <c r="N36" s="70"/>
    </row>
    <row r="37" spans="2:14" hidden="1" x14ac:dyDescent="0.2">
      <c r="L37" s="70"/>
      <c r="M37" s="70"/>
      <c r="N37" s="70"/>
    </row>
    <row r="38" spans="2:14" x14ac:dyDescent="0.2">
      <c r="B38" s="10" t="s">
        <v>11</v>
      </c>
      <c r="L38" s="76"/>
      <c r="M38" s="70"/>
      <c r="N38" s="70"/>
    </row>
    <row r="39" spans="2:14" x14ac:dyDescent="0.2">
      <c r="B39" s="64" t="str">
        <f>IF(B4=1," Procedimentos poderão variar de banco para banco. Sem garantia para alterações legais.",IF(B4=2," Vorgehen können von Bank unterschiedlich sein. Keine Garantie auf Änderung der Gesetzgebung.",IF(B4=3," Procedures may vary from bank to bank. No guarantee for legal changes.")))</f>
        <v xml:space="preserve"> Procedures may vary from bank to bank. No guarantee for legal changes.</v>
      </c>
      <c r="I39" s="24"/>
      <c r="J39" s="24"/>
      <c r="K39" s="24"/>
      <c r="L39" s="71"/>
      <c r="M39" s="71"/>
      <c r="N39" s="70"/>
    </row>
    <row r="40" spans="2:14" ht="8.1" customHeight="1" x14ac:dyDescent="0.2">
      <c r="L40" s="70"/>
      <c r="M40" s="70"/>
      <c r="N40" s="70"/>
    </row>
    <row r="41" spans="2:14" hidden="1" x14ac:dyDescent="0.2"/>
    <row r="42" spans="2:14" hidden="1" x14ac:dyDescent="0.2"/>
    <row r="43" spans="2:14" hidden="1" x14ac:dyDescent="0.2"/>
    <row r="44" spans="2:14" hidden="1" x14ac:dyDescent="0.2"/>
  </sheetData>
  <sheetProtection algorithmName="SHA-512" hashValue="nb3kYsAofd14nqVdGaPuiD9Inuyblhw71khMOzhj9XRnWf6L1wXF3+B2rc7oKVBFSAq+tZYw9AGc9y8lQslG7Q==" saltValue="ginbrIsIJWOXYEL/d9jcAw==" spinCount="100000" sheet="1" objects="1" scenarios="1"/>
  <pageMargins left="0.511811024" right="0.511811024" top="0.78740157499999996" bottom="0.78740157499999996" header="0.31496062000000002" footer="0.31496062000000002"/>
  <pageSetup paperSize="9" orientation="landscape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SERVICE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IMPULSE-HHC</dc:creator>
  <cp:lastModifiedBy>Hellmut H. Calen</cp:lastModifiedBy>
  <dcterms:created xsi:type="dcterms:W3CDTF">2014-04-11T22:35:09Z</dcterms:created>
  <dcterms:modified xsi:type="dcterms:W3CDTF">2019-05-04T18:53:13Z</dcterms:modified>
</cp:coreProperties>
</file>