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-HC\EXCEL\IMPOSTO\ATUAIS\"/>
    </mc:Choice>
  </mc:AlternateContent>
  <bookViews>
    <workbookView xWindow="120" yWindow="75" windowWidth="11625" windowHeight="6795"/>
  </bookViews>
  <sheets>
    <sheet name="Deduções-IR" sheetId="1" r:id="rId1"/>
  </sheets>
  <calcPr calcId="152511" iterate="1"/>
</workbook>
</file>

<file path=xl/calcChain.xml><?xml version="1.0" encoding="utf-8"?>
<calcChain xmlns="http://schemas.openxmlformats.org/spreadsheetml/2006/main">
  <c r="E23" i="1" l="1"/>
  <c r="E22" i="1"/>
  <c r="E5" i="1" l="1"/>
  <c r="E8" i="1"/>
  <c r="C23" i="1"/>
  <c r="G24" i="1" l="1"/>
  <c r="D22" i="1"/>
  <c r="H22" i="1" l="1"/>
  <c r="F6" i="1"/>
  <c r="E7" i="1" l="1"/>
  <c r="E6" i="1"/>
  <c r="F24" i="1"/>
  <c r="E24" i="1"/>
  <c r="H23" i="1" l="1"/>
  <c r="B23" i="1" l="1"/>
  <c r="B22" i="1" l="1"/>
  <c r="C22" i="1"/>
  <c r="G9" i="1" l="1"/>
  <c r="C9" i="1" l="1"/>
  <c r="C10" i="1" s="1"/>
  <c r="C11" i="1" s="1"/>
  <c r="G16" i="1" l="1"/>
  <c r="C12" i="1"/>
  <c r="B12" i="1" s="1"/>
  <c r="G15" i="1"/>
  <c r="G10" i="1"/>
  <c r="C19" i="1"/>
  <c r="F23" i="1"/>
  <c r="G22" i="1"/>
  <c r="B20" i="1" s="1"/>
  <c r="G14" i="1"/>
  <c r="G12" i="1"/>
  <c r="F22" i="1"/>
  <c r="G23" i="1" l="1"/>
  <c r="G17" i="1"/>
  <c r="G18" i="1" s="1"/>
  <c r="C16" i="1" l="1"/>
  <c r="C14" i="1"/>
  <c r="C13" i="1" s="1"/>
  <c r="C15" i="1"/>
  <c r="B13" i="1" l="1"/>
  <c r="C17" i="1"/>
  <c r="C18" i="1" s="1"/>
</calcChain>
</file>

<file path=xl/sharedStrings.xml><?xml version="1.0" encoding="utf-8"?>
<sst xmlns="http://schemas.openxmlformats.org/spreadsheetml/2006/main" count="35" uniqueCount="32">
  <si>
    <t>VALOR BRUTO - R$</t>
  </si>
  <si>
    <t>TOTAL À RECEBER - R$</t>
  </si>
  <si>
    <t>DARF Código # 1708</t>
  </si>
  <si>
    <t>DARF Código # 5952</t>
  </si>
  <si>
    <r>
      <t xml:space="preserve">  Recolher:         </t>
    </r>
    <r>
      <rPr>
        <b/>
        <sz val="11"/>
        <rFont val="Wingdings"/>
        <charset val="2"/>
      </rPr>
      <t>ñ ò</t>
    </r>
  </si>
  <si>
    <t>ð</t>
  </si>
  <si>
    <t>TOTAL DEDUÇÕES - R$</t>
  </si>
  <si>
    <t>Alíquotas</t>
  </si>
  <si>
    <r>
      <t>ò</t>
    </r>
    <r>
      <rPr>
        <b/>
        <sz val="11"/>
        <rFont val="Arial"/>
        <family val="2"/>
      </rPr>
      <t xml:space="preserve"> % </t>
    </r>
    <r>
      <rPr>
        <b/>
        <sz val="11"/>
        <rFont val="Wingdings"/>
        <charset val="2"/>
      </rPr>
      <t>ò</t>
    </r>
  </si>
  <si>
    <t>- CSLL - R$</t>
  </si>
  <si>
    <t>- COFINS - R$</t>
  </si>
  <si>
    <t>- PIS - R$</t>
  </si>
  <si>
    <t>DARF Código # 5979</t>
  </si>
  <si>
    <t>DARF Código # 5987</t>
  </si>
  <si>
    <t>DARF Código # 5960</t>
  </si>
  <si>
    <t>ISS-CEPOM - R$</t>
  </si>
  <si>
    <r>
      <t>ò</t>
    </r>
    <r>
      <rPr>
        <b/>
        <sz val="1"/>
        <rFont val="Wingdings"/>
        <charset val="2"/>
      </rPr>
      <t xml:space="preserve">  </t>
    </r>
    <r>
      <rPr>
        <b/>
        <sz val="11"/>
        <rFont val="Arial"/>
        <family val="2"/>
      </rPr>
      <t xml:space="preserve">R$ </t>
    </r>
    <r>
      <rPr>
        <b/>
        <sz val="11"/>
        <rFont val="Wingdings"/>
        <charset val="2"/>
      </rPr>
      <t>ò</t>
    </r>
  </si>
  <si>
    <t>Órgãos Públicos (IRRF)</t>
  </si>
  <si>
    <t>Valor mínimo DARF (R$)</t>
  </si>
  <si>
    <r>
      <t xml:space="preserve">VALOR DO SERVIÇO - R$  </t>
    </r>
    <r>
      <rPr>
        <b/>
        <sz val="11"/>
        <rFont val="Wingdings"/>
        <charset val="2"/>
      </rPr>
      <t>ð</t>
    </r>
  </si>
  <si>
    <t>- Campos de fundo amarelo, alterar conforme legislação.</t>
  </si>
  <si>
    <t>- Campos com fundo bege, a preencher conforme condições.</t>
  </si>
  <si>
    <t>ISS-MUNICÍPIO - R$</t>
  </si>
  <si>
    <t>- "Impostos Totais" relaciona os incidentes pelo prestador de serviços.</t>
  </si>
  <si>
    <t xml:space="preserve">  (a divulgar na NFS-e)</t>
  </si>
  <si>
    <r>
      <t xml:space="preserve">  IMPOSTOS TOTAIS   </t>
    </r>
    <r>
      <rPr>
        <b/>
        <sz val="11"/>
        <rFont val="Wingdings"/>
        <charset val="2"/>
      </rPr>
      <t>òò</t>
    </r>
  </si>
  <si>
    <t>- "Exp. = 1/2" (Exportação): "1" com ISS a recolher; "2" ISS isento.</t>
  </si>
  <si>
    <t>HONORÁRIOS DOS SERVIÇOS PRESTADOS NAS CONDIÇÕES QUE SE APLICAM</t>
  </si>
  <si>
    <t>Lei 13.137</t>
  </si>
  <si>
    <t>DEDUÇÃO DE IMPOSTOS EM NOTA FISCAL - SERVIÇOS - A RECOLHER PELO TOMADOR PESSOA JURÍDICA</t>
  </si>
  <si>
    <t xml:space="preserve"> Copyright by Impulse Assessoria de Negócios Ltda. - V.  3.1.0 - 01/2018 - Freeware  -  hhc@impulserio.com.br  -  www.impulserio.com.br</t>
  </si>
  <si>
    <r>
      <t xml:space="preserve"> NFS-e - BRUTO            </t>
    </r>
    <r>
      <rPr>
        <b/>
        <sz val="11"/>
        <rFont val="Wingdings"/>
        <charset val="2"/>
      </rPr>
      <t>ððð</t>
    </r>
    <r>
      <rPr>
        <b/>
        <sz val="11"/>
        <rFont val="Arial"/>
        <family val="2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</si>
</sst>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;\(0.00\)"/>
    <numFmt numFmtId="165" formatCode="#,##0.00_ ;\-#,##0.00\ "/>
    <numFmt numFmtId="166" formatCode="#,##0.000000_ ;\-#,##0.000000\ "/>
  </numFmts>
  <fonts count="18" x14ac:knownFonts="1">
    <font>
      <sz val="11"/>
      <name val="Arial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name val="Wingdings"/>
      <charset val="2"/>
    </font>
    <font>
      <b/>
      <sz val="11"/>
      <color indexed="8"/>
      <name val="Wingdings"/>
      <charset val="2"/>
    </font>
    <font>
      <b/>
      <sz val="11"/>
      <color indexed="9"/>
      <name val="Arial"/>
      <family val="2"/>
    </font>
    <font>
      <b/>
      <sz val="1"/>
      <name val="Wingdings"/>
      <charset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Times New Roman"/>
      <family val="1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165" fontId="2" fillId="0" borderId="0" xfId="0" applyNumberFormat="1" applyFont="1" applyAlignment="1" applyProtection="1">
      <alignment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39" fontId="2" fillId="0" borderId="0" xfId="0" applyNumberFormat="1" applyFont="1" applyAlignment="1" applyProtection="1">
      <alignment vertical="center"/>
      <protection hidden="1"/>
    </xf>
    <xf numFmtId="1" fontId="10" fillId="0" borderId="0" xfId="0" applyNumberFormat="1" applyFont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right" vertical="center"/>
      <protection hidden="1"/>
    </xf>
    <xf numFmtId="165" fontId="1" fillId="0" borderId="0" xfId="0" applyNumberFormat="1" applyFont="1" applyFill="1" applyBorder="1" applyAlignment="1" applyProtection="1">
      <alignment vertical="center"/>
      <protection hidden="1"/>
    </xf>
    <xf numFmtId="164" fontId="9" fillId="0" borderId="0" xfId="0" applyNumberFormat="1" applyFont="1" applyFill="1" applyBorder="1" applyAlignment="1" applyProtection="1">
      <alignment horizontal="right" vertical="center"/>
      <protection hidden="1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hidden="1"/>
    </xf>
    <xf numFmtId="10" fontId="2" fillId="0" borderId="0" xfId="0" applyNumberFormat="1" applyFont="1" applyBorder="1" applyAlignment="1" applyProtection="1">
      <alignment vertical="center"/>
      <protection hidden="1"/>
    </xf>
    <xf numFmtId="1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1" fontId="1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5" fontId="3" fillId="0" borderId="0" xfId="0" applyNumberFormat="1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65" fontId="16" fillId="0" borderId="9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1" fontId="12" fillId="0" borderId="0" xfId="0" applyNumberFormat="1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1" fontId="17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3" fontId="17" fillId="0" borderId="0" xfId="0" applyNumberFormat="1" applyFont="1" applyAlignment="1" applyProtection="1">
      <alignment vertical="center"/>
      <protection hidden="1"/>
    </xf>
    <xf numFmtId="1" fontId="17" fillId="0" borderId="0" xfId="0" applyNumberFormat="1" applyFont="1" applyAlignment="1" applyProtection="1">
      <alignment vertical="center"/>
      <protection hidden="1"/>
    </xf>
    <xf numFmtId="166" fontId="17" fillId="0" borderId="0" xfId="0" applyNumberFormat="1" applyFont="1" applyFill="1" applyAlignment="1" applyProtection="1">
      <alignment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165" fontId="9" fillId="0" borderId="10" xfId="0" applyNumberFormat="1" applyFont="1" applyBorder="1" applyAlignment="1" applyProtection="1">
      <alignment vertical="center"/>
      <protection hidden="1"/>
    </xf>
    <xf numFmtId="49" fontId="6" fillId="0" borderId="10" xfId="0" applyNumberFormat="1" applyFont="1" applyBorder="1" applyAlignment="1" applyProtection="1">
      <alignment horizontal="center" vertical="center"/>
      <protection hidden="1"/>
    </xf>
    <xf numFmtId="165" fontId="1" fillId="0" borderId="10" xfId="0" applyNumberFormat="1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165" fontId="3" fillId="0" borderId="10" xfId="0" applyNumberFormat="1" applyFont="1" applyBorder="1" applyAlignment="1" applyProtection="1">
      <alignment horizontal="right" vertical="center"/>
      <protection hidden="1"/>
    </xf>
    <xf numFmtId="49" fontId="1" fillId="0" borderId="10" xfId="0" applyNumberFormat="1" applyFont="1" applyBorder="1" applyAlignment="1" applyProtection="1">
      <alignment vertical="center"/>
      <protection hidden="1"/>
    </xf>
    <xf numFmtId="165" fontId="0" fillId="0" borderId="10" xfId="0" applyNumberFormat="1" applyBorder="1" applyAlignment="1" applyProtection="1">
      <alignment vertical="center"/>
      <protection hidden="1"/>
    </xf>
    <xf numFmtId="39" fontId="0" fillId="0" borderId="10" xfId="0" applyNumberFormat="1" applyBorder="1" applyAlignment="1" applyProtection="1">
      <alignment vertical="center"/>
      <protection hidden="1"/>
    </xf>
    <xf numFmtId="39" fontId="3" fillId="0" borderId="10" xfId="0" applyNumberFormat="1" applyFont="1" applyBorder="1" applyAlignment="1" applyProtection="1">
      <alignment vertical="center"/>
      <protection hidden="1"/>
    </xf>
    <xf numFmtId="165" fontId="3" fillId="0" borderId="10" xfId="0" applyNumberFormat="1" applyFont="1" applyBorder="1" applyAlignment="1" applyProtection="1">
      <alignment vertical="center"/>
      <protection hidden="1"/>
    </xf>
    <xf numFmtId="39" fontId="2" fillId="0" borderId="10" xfId="0" applyNumberFormat="1" applyFont="1" applyBorder="1" applyAlignment="1" applyProtection="1">
      <alignment vertical="center"/>
      <protection hidden="1"/>
    </xf>
    <xf numFmtId="165" fontId="16" fillId="0" borderId="10" xfId="0" applyNumberFormat="1" applyFont="1" applyBorder="1" applyAlignment="1" applyProtection="1">
      <alignment vertical="center"/>
      <protection hidden="1"/>
    </xf>
    <xf numFmtId="165" fontId="15" fillId="0" borderId="10" xfId="0" applyNumberFormat="1" applyFont="1" applyBorder="1" applyAlignment="1" applyProtection="1">
      <alignment vertical="center"/>
      <protection hidden="1"/>
    </xf>
    <xf numFmtId="164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165" fontId="1" fillId="5" borderId="12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10" xfId="0" applyNumberFormat="1" applyFill="1" applyBorder="1" applyAlignment="1" applyProtection="1">
      <alignment vertical="center"/>
      <protection hidden="1"/>
    </xf>
    <xf numFmtId="165" fontId="9" fillId="0" borderId="10" xfId="0" applyNumberFormat="1" applyFont="1" applyFill="1" applyBorder="1" applyAlignment="1" applyProtection="1">
      <alignment horizontal="right"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0" fontId="2" fillId="0" borderId="10" xfId="0" applyNumberFormat="1" applyFont="1" applyBorder="1" applyAlignment="1" applyProtection="1">
      <alignment vertical="center"/>
      <protection hidden="1"/>
    </xf>
    <xf numFmtId="165" fontId="9" fillId="0" borderId="13" xfId="0" applyNumberFormat="1" applyFont="1" applyBorder="1" applyAlignment="1" applyProtection="1">
      <alignment vertical="center"/>
      <protection hidden="1"/>
    </xf>
    <xf numFmtId="49" fontId="6" fillId="0" borderId="1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="110" zoomScaleNormal="110" workbookViewId="0">
      <selection activeCell="C8" sqref="C8"/>
    </sheetView>
  </sheetViews>
  <sheetFormatPr defaultColWidth="0" defaultRowHeight="14.25" zeroHeight="1" x14ac:dyDescent="0.2"/>
  <cols>
    <col min="1" max="1" width="0.875" style="32" customWidth="1"/>
    <col min="2" max="2" width="27.625" style="32" customWidth="1"/>
    <col min="3" max="3" width="20.625" style="32" customWidth="1"/>
    <col min="4" max="4" width="4.625" style="32" customWidth="1"/>
    <col min="5" max="5" width="23.625" style="32" customWidth="1"/>
    <col min="6" max="6" width="10.625" style="32" customWidth="1"/>
    <col min="7" max="7" width="12.625" style="32" customWidth="1"/>
    <col min="8" max="8" width="3.625" style="32" customWidth="1"/>
    <col min="9" max="16384" width="0" style="32" hidden="1"/>
  </cols>
  <sheetData>
    <row r="1" spans="1:8" ht="2.1" customHeight="1" x14ac:dyDescent="0.2">
      <c r="A1" s="4"/>
      <c r="B1" s="4"/>
      <c r="C1" s="4"/>
      <c r="D1" s="4"/>
      <c r="E1" s="4"/>
      <c r="F1" s="4"/>
      <c r="G1" s="4"/>
      <c r="H1" s="4"/>
    </row>
    <row r="2" spans="1:8" ht="15.75" customHeight="1" x14ac:dyDescent="0.2">
      <c r="A2" s="4"/>
      <c r="B2" s="1" t="s">
        <v>29</v>
      </c>
      <c r="C2" s="4"/>
      <c r="D2" s="4"/>
      <c r="E2" s="4"/>
      <c r="F2" s="4"/>
      <c r="G2" s="4"/>
      <c r="H2" s="4"/>
    </row>
    <row r="3" spans="1:8" ht="15" x14ac:dyDescent="0.2">
      <c r="A3" s="4"/>
      <c r="B3" s="1" t="s">
        <v>27</v>
      </c>
      <c r="C3" s="4"/>
      <c r="D3" s="4"/>
      <c r="E3" s="4"/>
      <c r="F3" s="38"/>
      <c r="G3" s="23"/>
      <c r="H3" s="23"/>
    </row>
    <row r="4" spans="1:8" ht="15.75" thickBot="1" x14ac:dyDescent="0.25">
      <c r="A4" s="4"/>
      <c r="B4" s="30" t="s">
        <v>21</v>
      </c>
      <c r="C4" s="4"/>
      <c r="D4" s="4"/>
      <c r="E4" s="4"/>
      <c r="F4" s="12" t="s">
        <v>25</v>
      </c>
      <c r="G4" s="29"/>
      <c r="H4" s="23"/>
    </row>
    <row r="5" spans="1:8" ht="15.75" thickBot="1" x14ac:dyDescent="0.25">
      <c r="A5" s="4"/>
      <c r="B5" s="30" t="s">
        <v>20</v>
      </c>
      <c r="C5" s="4"/>
      <c r="D5" s="6"/>
      <c r="E5" s="1" t="str">
        <f>IF(D5="x","  ÓRGÃO PÚBLICO !"," &lt;= Órgãos Públicas = X")</f>
        <v xml:space="preserve"> &lt;= Órgãos Públicas = X</v>
      </c>
      <c r="F5" s="15" t="s">
        <v>24</v>
      </c>
      <c r="G5" s="16"/>
      <c r="H5" s="23"/>
    </row>
    <row r="6" spans="1:8" ht="16.5" thickBot="1" x14ac:dyDescent="0.25">
      <c r="A6" s="4"/>
      <c r="B6" s="30" t="s">
        <v>26</v>
      </c>
      <c r="C6" s="4"/>
      <c r="D6" s="6"/>
      <c r="E6" s="2" t="str">
        <f>IF(D6="X","  ISS INCLUSO !"," &lt;= ISS Incluso  = X (º)")</f>
        <v xml:space="preserve"> &lt;= ISS Incluso  = X (º)</v>
      </c>
      <c r="F6" s="37" t="str">
        <f>IF(OR(G6=1,G6=2),"EXPORT !","Exp. = 1/2")</f>
        <v>Exp. = 1/2</v>
      </c>
      <c r="G6" s="6"/>
      <c r="H6" s="33"/>
    </row>
    <row r="7" spans="1:8" ht="15.75" thickBot="1" x14ac:dyDescent="0.25">
      <c r="A7" s="4"/>
      <c r="B7" s="30" t="s">
        <v>23</v>
      </c>
      <c r="D7" s="7"/>
      <c r="E7" s="2" t="str">
        <f>IF(D7="X","  ISS INVERTIDO !"," &lt;= ISS Invertido  = X (º)")</f>
        <v xml:space="preserve"> &lt;= ISS Invertido  = X (º)</v>
      </c>
      <c r="F7" s="35" t="s">
        <v>7</v>
      </c>
      <c r="G7" s="22" t="s">
        <v>28</v>
      </c>
      <c r="H7" s="24"/>
    </row>
    <row r="8" spans="1:8" ht="15.75" thickBot="1" x14ac:dyDescent="0.25">
      <c r="A8" s="4"/>
      <c r="B8" s="1" t="s">
        <v>19</v>
      </c>
      <c r="C8" s="19"/>
      <c r="D8" s="6"/>
      <c r="E8" s="3" t="str">
        <f>IF(D8="X","  ISS CEPOM !"," &lt;= ISS CEPOM = X (º)")</f>
        <v xml:space="preserve"> &lt;= ISS CEPOM = X (º)</v>
      </c>
      <c r="F8" s="36" t="s">
        <v>8</v>
      </c>
      <c r="G8" s="13" t="s">
        <v>16</v>
      </c>
      <c r="H8" s="25"/>
    </row>
    <row r="9" spans="1:8" ht="15.75" thickBot="1" x14ac:dyDescent="0.25">
      <c r="A9" s="4"/>
      <c r="B9" s="49" t="s">
        <v>15</v>
      </c>
      <c r="C9" s="69">
        <f>IF(D8="x",C11*(F9/100),0)</f>
        <v>0</v>
      </c>
      <c r="D9" s="70" t="s">
        <v>5</v>
      </c>
      <c r="E9" s="4"/>
      <c r="F9" s="63">
        <v>5</v>
      </c>
      <c r="G9" s="50">
        <f>TRUNC(IF(OR(G6=1,G6=2),0,IF(D8="X",C11*(F9/100),0)),2)</f>
        <v>0</v>
      </c>
      <c r="H9" s="27"/>
    </row>
    <row r="10" spans="1:8" ht="15.75" thickBot="1" x14ac:dyDescent="0.25">
      <c r="A10" s="4"/>
      <c r="B10" s="49" t="s">
        <v>22</v>
      </c>
      <c r="C10" s="50">
        <f>TRUNC(IF(D6="x",0,IF(D7="x",(C8/((100-F10)/100)-C8)*C22,C8*(F10/100)+(C9*(F10/100)*B23)))+(((C8+C9)/((100-F10)/100)-C8-C9)*B22),2)</f>
        <v>0</v>
      </c>
      <c r="D10" s="51" t="s">
        <v>5</v>
      </c>
      <c r="E10" s="4"/>
      <c r="F10" s="63">
        <v>5</v>
      </c>
      <c r="G10" s="54">
        <f>TRUNC(IF(G6=2,0,IF(G6=1,C11*(F10/100),C11*(F10/100))),2)</f>
        <v>0</v>
      </c>
      <c r="H10" s="28"/>
    </row>
    <row r="11" spans="1:8" ht="15.75" thickBot="1" x14ac:dyDescent="0.25">
      <c r="A11" s="4"/>
      <c r="B11" s="49" t="s">
        <v>0</v>
      </c>
      <c r="C11" s="52">
        <f>C8+C10+G9</f>
        <v>0</v>
      </c>
      <c r="D11" s="53"/>
      <c r="E11" s="2" t="s">
        <v>4</v>
      </c>
      <c r="F11" s="4"/>
      <c r="G11" s="65"/>
      <c r="H11" s="26"/>
    </row>
    <row r="12" spans="1:8" ht="15.75" thickBot="1" x14ac:dyDescent="0.25">
      <c r="A12" s="4"/>
      <c r="B12" s="49" t="str">
        <f>IF(C8=0,"IRRF - R$",IF(C12=0,"IRRF          NÃO SE APLICA !","IRRF - R$"))</f>
        <v>IRRF - R$</v>
      </c>
      <c r="C12" s="54">
        <f>TRUNC(IF(D5="X",C11*F17/100,IF(OR(G6=1,G6=2),0,IF(C8=0,0,IF(C11*F12/100&gt;=F18,C11*F12/100,0)))),2)</f>
        <v>0</v>
      </c>
      <c r="D12" s="51" t="s">
        <v>5</v>
      </c>
      <c r="E12" s="5" t="s">
        <v>2</v>
      </c>
      <c r="F12" s="63">
        <v>1.5</v>
      </c>
      <c r="G12" s="66">
        <f>TRUNC(C11*0.32*0.15,2)</f>
        <v>0</v>
      </c>
      <c r="H12" s="18"/>
    </row>
    <row r="13" spans="1:8" ht="15.75" thickBot="1" x14ac:dyDescent="0.25">
      <c r="A13" s="4"/>
      <c r="B13" s="49" t="str">
        <f>IF(C8=0,"LEI 13.137/15 - TOTAL - R$",IF(C13=0,"LEI             NÃO SE APLICA !","LEI 13.137/15 - TOTAL - R$"))</f>
        <v>LEI 13.137/15 - TOTAL - R$</v>
      </c>
      <c r="C13" s="54">
        <f>TRUNC(IF(OR(G6=1,G6=2),0,IF(D5="X",SUM(C14:C16),IF(C8=0,0,IF(G23&gt;F18,SUM(C14:C16),0)))),2)</f>
        <v>0</v>
      </c>
      <c r="D13" s="51" t="s">
        <v>5</v>
      </c>
      <c r="E13" s="5" t="s">
        <v>3</v>
      </c>
      <c r="F13" s="34"/>
      <c r="G13" s="66"/>
      <c r="H13" s="18"/>
    </row>
    <row r="14" spans="1:8" ht="15.75" thickBot="1" x14ac:dyDescent="0.25">
      <c r="A14" s="4"/>
      <c r="B14" s="55" t="s">
        <v>9</v>
      </c>
      <c r="C14" s="56">
        <f>TRUNC(IF(OR(G6=1,G6=2),0,IF(D5="X",C11*F14/100,IF(G23&gt;=F18,C11*F14/100,0))),2)</f>
        <v>0</v>
      </c>
      <c r="D14" s="57"/>
      <c r="E14" s="9" t="s">
        <v>13</v>
      </c>
      <c r="F14" s="63">
        <v>1</v>
      </c>
      <c r="G14" s="66">
        <f>TRUNC(C11*0.32*0.09,2)</f>
        <v>0</v>
      </c>
      <c r="H14" s="18"/>
    </row>
    <row r="15" spans="1:8" ht="15.75" thickBot="1" x14ac:dyDescent="0.25">
      <c r="A15" s="4"/>
      <c r="B15" s="55" t="s">
        <v>10</v>
      </c>
      <c r="C15" s="56">
        <f>TRUNC(IF(OR(G6=1,G6=2),0,IF(D5="X",C11*F15/100,IF(G23&gt;=F18,C11*F15/100,0))),2)</f>
        <v>0</v>
      </c>
      <c r="D15" s="57"/>
      <c r="E15" s="9" t="s">
        <v>14</v>
      </c>
      <c r="F15" s="63">
        <v>3</v>
      </c>
      <c r="G15" s="66">
        <f>TRUNC(IF(OR(G6=1,G6=2),0,C11*F15/100),2)</f>
        <v>0</v>
      </c>
      <c r="H15" s="18"/>
    </row>
    <row r="16" spans="1:8" ht="15.75" thickBot="1" x14ac:dyDescent="0.25">
      <c r="A16" s="4"/>
      <c r="B16" s="55" t="s">
        <v>11</v>
      </c>
      <c r="C16" s="56">
        <f>TRUNC(IF(OR(G6=1,G6=2),0,IF(D5="X",C11*F16/100,IF(G23&gt;=F18,C11*F16/100,0))),2)</f>
        <v>0</v>
      </c>
      <c r="D16" s="58"/>
      <c r="E16" s="9" t="s">
        <v>12</v>
      </c>
      <c r="F16" s="63">
        <v>0.65</v>
      </c>
      <c r="G16" s="66">
        <f>TRUNC(IF(OR(G6=1,G6=2),0,C11*F16/100),2)</f>
        <v>0</v>
      </c>
      <c r="H16" s="18"/>
    </row>
    <row r="17" spans="1:8" ht="15.75" thickBot="1" x14ac:dyDescent="0.25">
      <c r="A17" s="4"/>
      <c r="B17" s="49" t="s">
        <v>6</v>
      </c>
      <c r="C17" s="59">
        <f>C9+C12+C13</f>
        <v>0</v>
      </c>
      <c r="D17" s="60"/>
      <c r="E17" s="47" t="s">
        <v>17</v>
      </c>
      <c r="F17" s="63">
        <v>4.8</v>
      </c>
      <c r="G17" s="67">
        <f>SUM(G10:G16)</f>
        <v>0</v>
      </c>
      <c r="H17" s="8"/>
    </row>
    <row r="18" spans="1:8" ht="16.5" thickBot="1" x14ac:dyDescent="0.25">
      <c r="A18" s="4"/>
      <c r="B18" s="49" t="s">
        <v>1</v>
      </c>
      <c r="C18" s="61">
        <f>IF(C12="NÃO SE APLICA  ",C11-C13,IF(C13="NÃO SE APLICA  ",0,C11-C17))</f>
        <v>0</v>
      </c>
      <c r="D18" s="60"/>
      <c r="E18" s="48" t="s">
        <v>18</v>
      </c>
      <c r="F18" s="64">
        <v>10</v>
      </c>
      <c r="G18" s="68">
        <f>IF(C8=0,0,G17/C19)</f>
        <v>0</v>
      </c>
      <c r="H18" s="21"/>
    </row>
    <row r="19" spans="1:8" ht="15.75" x14ac:dyDescent="0.2">
      <c r="A19" s="4"/>
      <c r="B19" s="49" t="s">
        <v>31</v>
      </c>
      <c r="C19" s="62">
        <f>C11</f>
        <v>0</v>
      </c>
      <c r="D19" s="60"/>
      <c r="E19" s="14"/>
    </row>
    <row r="20" spans="1:8" ht="15.75" customHeight="1" x14ac:dyDescent="0.2">
      <c r="A20" s="4"/>
      <c r="B20" s="11" t="str">
        <f>IF(B24*H22=1," (º) Alíquota ISS-Município calculado sobre o valor bruto do serviço.",IF(C24*G22=1," (º) Alíquota ISS-Município inclusa no valor do serviço.",IF(E24=1," (º) Condição CEPOM: alíquota ISS calculada sobre o valor bruto. ISS-Município INCLUSO ou INVERTER ???.",IF(F24+H22=2," (º) Condição CEPOM: alíquota ISS calculada sobre o valor bruto. Alíquota ISS-Município inclusa no valor do serviço.",IF((B23+C23)*H22=2," (º) Condição CEPOM: alíquota ISS calculada sobre o valor bruto. ISS-Município idem.",IF(H23=0," (º) ISS: INCLUSO ou INVERTIDO ???",IF(H22=0," (º) ISS-CEPOM não se aplica na condição EXPORTAÇÃO !!!",IF(B23+C22=2," (º) Condição CEPOM: alíquota ISS calculada sobre o valor bruto. ISS-Município, fator multiplicador da alíquota sobre serviço.",IF(D22=1," (º) Alíquota ISS-Município inclusa no valor do serviço.",IF(G24=1," (º) Alíquota ISS-Município calculado sobre o valor bruto do serviço.",IF(D6=" "," "," (º) Sem inclusão de um ''X'': cálculo da alíquota ISS-Município por fator multiplicador da alíquota sobre valor do serviço.")))))))))))</f>
        <v xml:space="preserve"> (º) Sem inclusão de um ''X'': cálculo da alíquota ISS-Município por fator multiplicador da alíquota sobre valor do serviço.</v>
      </c>
      <c r="C20" s="4"/>
      <c r="D20" s="20"/>
      <c r="E20" s="31"/>
      <c r="F20" s="14"/>
      <c r="G20" s="17"/>
      <c r="H20" s="17"/>
    </row>
    <row r="21" spans="1:8" ht="15" x14ac:dyDescent="0.2">
      <c r="A21" s="4"/>
      <c r="B21" s="31" t="s">
        <v>30</v>
      </c>
      <c r="C21" s="10"/>
      <c r="D21" s="10"/>
      <c r="E21" s="31"/>
    </row>
    <row r="22" spans="1:8" ht="5.0999999999999996" customHeight="1" x14ac:dyDescent="0.2">
      <c r="A22" s="4"/>
      <c r="B22" s="44">
        <f>IF(B23+C23=2,1,0)</f>
        <v>0</v>
      </c>
      <c r="C22" s="40">
        <f>IF(B23+C23=2,0,1)</f>
        <v>1</v>
      </c>
      <c r="D22" s="41">
        <f>IF(D6="X",1,0)</f>
        <v>0</v>
      </c>
      <c r="E22" s="45" t="b">
        <f>IF(OR(G6=1,G6=2),IF(D7="X",1,0))</f>
        <v>0</v>
      </c>
      <c r="F22" s="46">
        <f>C11*F14/100</f>
        <v>0</v>
      </c>
      <c r="G22" s="46">
        <f>C11*F16/100</f>
        <v>0</v>
      </c>
      <c r="H22" s="43">
        <f>IF(AND(OR(G6=1,G6=2),D8="X"),0,1)</f>
        <v>1</v>
      </c>
    </row>
    <row r="23" spans="1:8" ht="5.0999999999999996" customHeight="1" x14ac:dyDescent="0.2">
      <c r="A23" s="40"/>
      <c r="B23" s="40">
        <f>IF(D8="x",1,0)</f>
        <v>0</v>
      </c>
      <c r="C23" s="40">
        <f>IF(D7="X",1,0)</f>
        <v>0</v>
      </c>
      <c r="D23" s="40"/>
      <c r="E23" s="45" t="b">
        <f>IF(OR(G6=1,G6=2),IF(D6="X",1,0))</f>
        <v>0</v>
      </c>
      <c r="F23" s="46">
        <f>C11*F15/100</f>
        <v>0</v>
      </c>
      <c r="G23" s="46">
        <f>F22+F23+G22</f>
        <v>0</v>
      </c>
      <c r="H23" s="43">
        <f>IF(AND(D6="X",D7="X"),0,1)</f>
        <v>1</v>
      </c>
    </row>
    <row r="24" spans="1:8" ht="5.0999999999999996" customHeight="1" x14ac:dyDescent="0.2">
      <c r="A24" s="40"/>
      <c r="B24" s="20"/>
      <c r="C24" s="39"/>
      <c r="E24" s="42">
        <f>IF(AND(D6="X",D7="X",D8="X"),1,0)</f>
        <v>0</v>
      </c>
      <c r="F24" s="42">
        <f>IF(AND(D6="X",D8="X"),1,0)</f>
        <v>0</v>
      </c>
      <c r="G24" s="43">
        <f>IF(D7="X",1,0)</f>
        <v>0</v>
      </c>
    </row>
    <row r="25" spans="1:8" hidden="1" x14ac:dyDescent="0.2"/>
    <row r="26" spans="1:8" hidden="1" x14ac:dyDescent="0.2"/>
  </sheetData>
  <sheetProtection algorithmName="SHA-512" hashValue="xek7rHC3Xb9gdAhr0ZmDM2m870dicQcjx5avv6uFNvdt1ihJGGwhnsKFBtht4d13FF+X/sFz+DqOKQiJl1+N8Q==" saltValue="ztj9pc87S6zL6C+krCMwh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Deduções-IR</vt:lpstr>
    </vt:vector>
  </TitlesOfParts>
  <Company>Impulse Assess. de Neg. Ltda.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Hellmut H. Calen</dc:creator>
  <cp:lastModifiedBy>Hellmut H. Calen</cp:lastModifiedBy>
  <dcterms:created xsi:type="dcterms:W3CDTF">2004-02-26T08:12:25Z</dcterms:created>
  <dcterms:modified xsi:type="dcterms:W3CDTF">2018-02-14T12:18:10Z</dcterms:modified>
</cp:coreProperties>
</file>